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rschni\Documents\"/>
    </mc:Choice>
  </mc:AlternateContent>
  <workbookProtection workbookPassword="CAA7" lockStructure="1"/>
  <bookViews>
    <workbookView xWindow="0" yWindow="0" windowWidth="15105" windowHeight="4575"/>
  </bookViews>
  <sheets>
    <sheet name="Information" sheetId="6" r:id="rId1"/>
    <sheet name="Normal-Corn Silage" sheetId="1" r:id="rId2"/>
    <sheet name="Drought Stressed-Model 1" sheetId="2" r:id="rId3"/>
    <sheet name="Drought Stressed-Model 2" sheetId="3" r:id="rId4"/>
    <sheet name="Corn Stover-Fertilizer Value" sheetId="4" r:id="rId5"/>
  </sheets>
  <calcPr calcId="152511"/>
</workbook>
</file>

<file path=xl/calcChain.xml><?xml version="1.0" encoding="utf-8"?>
<calcChain xmlns="http://schemas.openxmlformats.org/spreadsheetml/2006/main">
  <c r="G15" i="1" l="1"/>
  <c r="H15" i="1" s="1"/>
  <c r="I15" i="1" s="1"/>
  <c r="J15" i="1" s="1"/>
  <c r="E17" i="1" l="1"/>
  <c r="E16" i="1"/>
  <c r="E15" i="1"/>
  <c r="E10" i="2"/>
  <c r="E9" i="2"/>
  <c r="E5" i="2"/>
  <c r="E6" i="2" s="1"/>
  <c r="E10" i="1"/>
  <c r="E9" i="1"/>
  <c r="E8" i="1"/>
  <c r="E7" i="1"/>
  <c r="E11" i="1" l="1"/>
  <c r="E18" i="2"/>
  <c r="E17" i="2"/>
  <c r="E19" i="2"/>
  <c r="E11" i="4"/>
  <c r="E10" i="4"/>
  <c r="D10" i="4"/>
  <c r="D11" i="4" s="1"/>
  <c r="C10" i="4"/>
  <c r="E23" i="2" l="1"/>
  <c r="E12" i="2"/>
  <c r="E11" i="2"/>
  <c r="E13" i="2" l="1"/>
  <c r="E18" i="1"/>
  <c r="C11" i="4"/>
  <c r="E21" i="1" l="1"/>
  <c r="E23" i="3"/>
  <c r="E12" i="3"/>
  <c r="E11" i="3"/>
  <c r="E10" i="3"/>
  <c r="E9" i="3"/>
  <c r="E5" i="3"/>
  <c r="E6" i="3" s="1"/>
  <c r="E4" i="2"/>
  <c r="E4" i="3"/>
  <c r="E4" i="1"/>
  <c r="E5" i="1" s="1"/>
  <c r="E7" i="3" l="1"/>
  <c r="E7" i="2"/>
  <c r="E14" i="2"/>
  <c r="E15" i="2" s="1"/>
  <c r="E19" i="3"/>
  <c r="E18" i="3"/>
  <c r="E17" i="3"/>
  <c r="E12" i="1"/>
  <c r="E13" i="1" s="1"/>
  <c r="E13" i="3"/>
  <c r="E14" i="3" s="1"/>
  <c r="E15" i="3" s="1"/>
  <c r="E20" i="3" l="1"/>
  <c r="E21" i="3" s="1"/>
  <c r="E24" i="3" s="1"/>
  <c r="E20" i="2"/>
  <c r="E21" i="2" s="1"/>
  <c r="E24" i="2" s="1"/>
  <c r="E19" i="1"/>
  <c r="E22" i="1" s="1"/>
</calcChain>
</file>

<file path=xl/sharedStrings.xml><?xml version="1.0" encoding="utf-8"?>
<sst xmlns="http://schemas.openxmlformats.org/spreadsheetml/2006/main" count="251" uniqueCount="193">
  <si>
    <r>
      <t xml:space="preserve">Inputs </t>
    </r>
    <r>
      <rPr>
        <sz val="11"/>
        <color theme="1"/>
        <rFont val="Gill Sans MT"/>
        <family val="2"/>
      </rPr>
      <t>(Default values in green-shaded cells may be changed.)</t>
    </r>
  </si>
  <si>
    <t xml:space="preserve">  Combining Costs ($/acre)</t>
  </si>
  <si>
    <r>
      <t xml:space="preserve">  Grain Yield (bu/ton of wet silage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</si>
  <si>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Transportaion Costs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($/bu)</t>
    </r>
  </si>
  <si>
    <t>Results</t>
  </si>
  <si>
    <t xml:space="preserve">  Grain Yield (bu/acre)</t>
  </si>
  <si>
    <t xml:space="preserve">  Final Grain Moisture (% moisture)</t>
  </si>
  <si>
    <t xml:space="preserve">  Beginning Grain Moisture (% moisture)</t>
  </si>
  <si>
    <t>Corn Silage Pricing Model-Normal</t>
  </si>
  <si>
    <r>
      <t xml:space="preserve">  Grain Yield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 xml:space="preserve"> (bu/acre</t>
    </r>
    <r>
      <rPr>
        <sz val="11"/>
        <color theme="1"/>
        <rFont val="Gill Sans MT"/>
        <family val="2"/>
      </rPr>
      <t>)</t>
    </r>
  </si>
  <si>
    <t xml:space="preserve">   count method.</t>
  </si>
  <si>
    <r>
      <t xml:space="preserve">  Grain Price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 xml:space="preserve"> ($/bu</t>
    </r>
    <r>
      <rPr>
        <sz val="11"/>
        <color theme="1"/>
        <rFont val="Gill Sans MT"/>
        <family val="2"/>
      </rPr>
      <t>)</t>
    </r>
  </si>
  <si>
    <t xml:space="preserve">  Drying Costs ($/point of moisture removed)</t>
  </si>
  <si>
    <r>
      <rPr>
        <b/>
        <sz val="11"/>
        <color theme="1"/>
        <rFont val="Gill Sans MT"/>
        <family val="2"/>
      </rPr>
      <t xml:space="preserve">  Base Grain Price</t>
    </r>
    <r>
      <rPr>
        <sz val="11"/>
        <color theme="1"/>
        <rFont val="Gill Sans MT"/>
        <family val="2"/>
      </rPr>
      <t xml:space="preserve"> ($/bu)</t>
    </r>
  </si>
  <si>
    <t xml:space="preserve">  Seller Adjustments to Grain Price</t>
  </si>
  <si>
    <t xml:space="preserve">  Combining Costs ($/bu)</t>
  </si>
  <si>
    <t xml:space="preserve">  Drying Costs ($/bu)</t>
  </si>
  <si>
    <t xml:space="preserve">  Transportaion Costs ($/bu)</t>
  </si>
  <si>
    <t xml:space="preserve">  Storage Costs ($/bu)</t>
  </si>
  <si>
    <t xml:space="preserve">  Total Seller Deductions to Grain Price ($/bu)</t>
  </si>
  <si>
    <r>
      <t xml:space="preserve">  </t>
    </r>
    <r>
      <rPr>
        <b/>
        <sz val="11"/>
        <color theme="1"/>
        <rFont val="Gill Sans MT"/>
        <family val="2"/>
      </rPr>
      <t xml:space="preserve">Seller Adjusted Grain Price </t>
    </r>
    <r>
      <rPr>
        <sz val="11"/>
        <color theme="1"/>
        <rFont val="Gill Sans MT"/>
        <family val="2"/>
      </rPr>
      <t>($/bu)</t>
    </r>
  </si>
  <si>
    <r>
      <t xml:space="preserve">  Total Additions to Silage Price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</si>
  <si>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t xml:space="preserve">  Dry Matter Adjustment</t>
  </si>
  <si>
    <t xml:space="preserve">  Silage Moisture Adjustment Factor</t>
  </si>
  <si>
    <r>
      <t xml:space="preserve">  N Value 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</si>
  <si>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t xml:space="preserve">  P Value ($/ton wet of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</si>
  <si>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t xml:space="preserve">  K Value 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</si>
  <si>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t xml:space="preserve">  Total Additions to Silage Price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</si>
  <si>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t xml:space="preserve">  Average Corn Plant Height</t>
    </r>
    <r>
      <rPr>
        <vertAlign val="superscript"/>
        <sz val="11"/>
        <color theme="1"/>
        <rFont val="Gill Sans MT"/>
        <family val="2"/>
      </rPr>
      <t>2</t>
    </r>
  </si>
  <si>
    <r>
      <t xml:space="preserve">  </t>
    </r>
    <r>
      <rPr>
        <b/>
        <sz val="11"/>
        <color theme="1"/>
        <rFont val="Gill Sans MT"/>
        <family val="2"/>
      </rPr>
      <t>Base Grain Price</t>
    </r>
    <r>
      <rPr>
        <sz val="11"/>
        <color theme="1"/>
        <rFont val="Gill Sans MT"/>
        <family val="2"/>
      </rPr>
      <t xml:space="preserve"> ($/bu)</t>
    </r>
  </si>
  <si>
    <r>
      <t xml:space="preserve">  Silage Yield (tons/acre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</si>
  <si>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Silage Grain Content (bu/acre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</si>
  <si>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</t>
    </r>
    <r>
      <rPr>
        <b/>
        <sz val="11"/>
        <color theme="1"/>
        <rFont val="Gill Sans MT"/>
        <family val="2"/>
      </rPr>
      <t>Seller Adjusted Value of Silage</t>
    </r>
    <r>
      <rPr>
        <b/>
        <vertAlign val="superscript"/>
        <sz val="11"/>
        <color theme="1"/>
        <rFont val="Gill Sans MT"/>
        <family val="2"/>
      </rPr>
      <t>2</t>
    </r>
    <r>
      <rPr>
        <b/>
        <sz val="11"/>
        <color theme="1"/>
        <rFont val="Gill Sans MT"/>
        <family val="2"/>
      </rPr>
      <t xml:space="preserve"> </t>
    </r>
    <r>
      <rPr>
        <sz val="11"/>
        <color theme="1"/>
        <rFont val="Gill Sans MT"/>
        <family val="2"/>
      </rPr>
      <t>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</si>
  <si>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Corn Silage Pricing Model-Drought Stressed </t>
    </r>
    <r>
      <rPr>
        <b/>
        <i/>
        <sz val="10"/>
        <color theme="1"/>
        <rFont val="Gill Sans MT"/>
        <family val="2"/>
      </rPr>
      <t>(based on 1 ton silage/acre per foot of height, excluding tassel)</t>
    </r>
  </si>
  <si>
    <r>
      <t xml:space="preserve">Corn Silage Pricing Model-Drought Stressed </t>
    </r>
    <r>
      <rPr>
        <b/>
        <i/>
        <sz val="10"/>
        <color theme="1"/>
        <rFont val="Gill Sans MT"/>
        <family val="2"/>
      </rPr>
      <t>(based on 1 ton silage/acre per 5 bushels of grain)</t>
    </r>
  </si>
  <si>
    <t xml:space="preserve">   70-100% of normal silage:  75% for barren plants with no or very few ears, 85% for </t>
  </si>
  <si>
    <t xml:space="preserve">   0-20 bu/acre and 95% for 20-40 bu/acre of grain.</t>
  </si>
  <si>
    <t xml:space="preserve">  Dry Matter and Nutritional Quality Adjustments</t>
  </si>
  <si>
    <t>Average</t>
  </si>
  <si>
    <r>
      <t>P</t>
    </r>
    <r>
      <rPr>
        <b/>
        <vertAlign val="subscript"/>
        <sz val="11"/>
        <color theme="1"/>
        <rFont val="Gill Sans MT"/>
        <family val="2"/>
      </rPr>
      <t>2</t>
    </r>
    <r>
      <rPr>
        <b/>
        <sz val="11"/>
        <color theme="1"/>
        <rFont val="Gill Sans MT"/>
        <family val="2"/>
      </rPr>
      <t>O</t>
    </r>
    <r>
      <rPr>
        <b/>
        <vertAlign val="subscript"/>
        <sz val="11"/>
        <color theme="1"/>
        <rFont val="Gill Sans MT"/>
        <family val="2"/>
      </rPr>
      <t>5</t>
    </r>
    <r>
      <rPr>
        <b/>
        <vertAlign val="superscript"/>
        <sz val="11"/>
        <color theme="1"/>
        <rFont val="Gill Sans MT"/>
        <family val="2"/>
      </rPr>
      <t>1</t>
    </r>
  </si>
  <si>
    <r>
      <t>K</t>
    </r>
    <r>
      <rPr>
        <b/>
        <vertAlign val="subscript"/>
        <sz val="11"/>
        <color theme="1"/>
        <rFont val="Gill Sans MT"/>
        <family val="2"/>
      </rPr>
      <t>2</t>
    </r>
    <r>
      <rPr>
        <b/>
        <sz val="11"/>
        <color theme="1"/>
        <rFont val="Gill Sans MT"/>
        <family val="2"/>
      </rPr>
      <t>O</t>
    </r>
    <r>
      <rPr>
        <b/>
        <vertAlign val="superscript"/>
        <sz val="11"/>
        <color theme="1"/>
        <rFont val="Gill Sans MT"/>
        <family val="2"/>
      </rPr>
      <t>1</t>
    </r>
  </si>
  <si>
    <r>
      <t xml:space="preserve">  Lbs.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>)</t>
    </r>
  </si>
  <si>
    <r>
      <t xml:space="preserve">  Lbs. K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Removed (per ton silage DM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</si>
  <si>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Silage @35% moisture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</si>
  <si>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Local cash price ($/bu dry shelled corn @15.5% DM)</t>
    </r>
  </si>
  <si>
    <r>
      <rPr>
        <vertAlign val="superscript"/>
        <sz val="10"/>
        <color theme="1"/>
        <rFont val="Gill Sans MT"/>
        <family val="2"/>
      </rPr>
      <t>3</t>
    </r>
    <r>
      <rPr>
        <sz val="10"/>
        <color theme="1"/>
        <rFont val="Gill Sans MT"/>
        <family val="2"/>
      </rPr>
      <t>Cost to transport up to 10 miles to first point of storage.</t>
    </r>
  </si>
  <si>
    <r>
      <rPr>
        <vertAlign val="superscript"/>
        <sz val="10"/>
        <color theme="1"/>
        <rFont val="Gill Sans MT"/>
        <family val="2"/>
      </rPr>
      <t>4</t>
    </r>
    <r>
      <rPr>
        <sz val="10"/>
        <color theme="1"/>
        <rFont val="Gill Sans MT"/>
        <family val="2"/>
      </rPr>
      <t>DM equals dry matter</t>
    </r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</si>
  <si>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Value of silage based on grain content.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</si>
  <si>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DM equals dry matter</t>
    </r>
  </si>
  <si>
    <t>Source</t>
  </si>
  <si>
    <t>Nutrient</t>
  </si>
  <si>
    <r>
      <t>Ohio State University</t>
    </r>
    <r>
      <rPr>
        <vertAlign val="superscript"/>
        <sz val="11"/>
        <color theme="1"/>
        <rFont val="Gill Sans MT"/>
        <family val="2"/>
      </rPr>
      <t>3</t>
    </r>
  </si>
  <si>
    <r>
      <t>Iowa State University</t>
    </r>
    <r>
      <rPr>
        <vertAlign val="superscript"/>
        <sz val="11"/>
        <color theme="1"/>
        <rFont val="Gill Sans MT"/>
        <family val="2"/>
      </rPr>
      <t>5</t>
    </r>
  </si>
  <si>
    <r>
      <t>University of Wisconsin</t>
    </r>
    <r>
      <rPr>
        <vertAlign val="superscript"/>
        <sz val="11"/>
        <color theme="1"/>
        <rFont val="Gill Sans MT"/>
        <family val="2"/>
      </rPr>
      <t>4</t>
    </r>
  </si>
  <si>
    <r>
      <t>Michigan State University</t>
    </r>
    <r>
      <rPr>
        <vertAlign val="superscript"/>
        <sz val="11"/>
        <color theme="1"/>
        <rFont val="Gill Sans MT"/>
        <family val="2"/>
      </rPr>
      <t>6</t>
    </r>
  </si>
  <si>
    <r>
      <rPr>
        <vertAlign val="superscript"/>
        <sz val="10"/>
        <color theme="1"/>
        <rFont val="Gill Sans MT"/>
        <family val="2"/>
      </rPr>
      <t>3</t>
    </r>
    <r>
      <rPr>
        <sz val="10"/>
        <color theme="1"/>
        <rFont val="Gill Sans MT"/>
        <family val="2"/>
      </rPr>
      <t>Mullen, R.  Oct. 2007.  Nutrient Value of Corn Stover.  C.O.R.N. Newsletter 2007-33, Ohio State University Extension.</t>
    </r>
  </si>
  <si>
    <r>
      <rPr>
        <vertAlign val="superscript"/>
        <sz val="10"/>
        <color theme="1"/>
        <rFont val="Gill Sans MT"/>
        <family val="2"/>
      </rPr>
      <t>4</t>
    </r>
    <r>
      <rPr>
        <sz val="10"/>
        <color theme="1"/>
        <rFont val="Gill Sans MT"/>
        <family val="2"/>
      </rPr>
      <t xml:space="preserve">Rankin, M.  Putting a Value on Corn Stover.  Univ. of Wis. </t>
    </r>
  </si>
  <si>
    <r>
      <rPr>
        <vertAlign val="superscript"/>
        <sz val="10"/>
        <color theme="1"/>
        <rFont val="Gill Sans MT"/>
        <family val="2"/>
      </rPr>
      <t>5</t>
    </r>
    <r>
      <rPr>
        <sz val="10"/>
        <color theme="1"/>
        <rFont val="Gill Sans MT"/>
        <family val="2"/>
      </rPr>
      <t>Vagts, T.  Nutrient Content and Value of Corn Stover.  Iowa State Univ.</t>
    </r>
  </si>
  <si>
    <r>
      <rPr>
        <vertAlign val="superscript"/>
        <sz val="10"/>
        <color theme="1"/>
        <rFont val="Gill Sans MT"/>
        <family val="2"/>
      </rPr>
      <t>6</t>
    </r>
    <r>
      <rPr>
        <sz val="10"/>
        <color theme="1"/>
        <rFont val="Gill Sans MT"/>
        <family val="2"/>
      </rPr>
      <t>Warnke, D., J. Dahl, L. Jacobs and C. Laboski.  2004.  Nutrient Recommendations for Field Crops in Michigan.  Extension Bulletin E2904, Michigan State Univ. Ext.</t>
    </r>
  </si>
  <si>
    <t xml:space="preserve">   http://www.extension.iastate.edu/NR/rdonlyres/5D3BD06C-F585-413C-826B-8452EF7A22DB/4744/stovervalue.pdf</t>
  </si>
  <si>
    <t xml:space="preserve">   http://bulletin.ipm.illinois.edu/article.php?id=860</t>
  </si>
  <si>
    <t xml:space="preserve">   http://corn.osu.edu/newsletters/2007/article?issueid=205&amp;articleid=1262</t>
  </si>
  <si>
    <t xml:space="preserve">   http://www.uwex.edu/ces/crops/CornStoverValue.htm</t>
  </si>
  <si>
    <t xml:space="preserve">   http://www.extension.iastate.edu/nwcrops/corn_stover.htm</t>
  </si>
  <si>
    <t xml:space="preserve">   http://www.ipm.msu.edu/cat09field/pdf/E2904.pdf</t>
  </si>
  <si>
    <t xml:space="preserve">  Additions to Silage Price For Fertilizer Value of Stover</t>
  </si>
  <si>
    <r>
      <t>Iowa State University</t>
    </r>
    <r>
      <rPr>
        <vertAlign val="superscript"/>
        <sz val="11"/>
        <color theme="1"/>
        <rFont val="Gill Sans MT"/>
        <family val="2"/>
      </rPr>
      <t>2</t>
    </r>
  </si>
  <si>
    <r>
      <t>University of Illinois</t>
    </r>
    <r>
      <rPr>
        <vertAlign val="superscript"/>
        <sz val="11"/>
        <color theme="1"/>
        <rFont val="Gill Sans MT"/>
        <family val="2"/>
      </rPr>
      <t>1</t>
    </r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</si>
  <si>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Fernadez, F.  Oct. 2007.  What Is the Nutrient Value of Corn Stover Removal?  Issue No. 23, Article 9, the Bulletin, univ. of Illinois.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</si>
  <si>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Lang, B.  Dec. 2004, Estimating the Nutrient Value in Corn and Soybean Stover.  Iowa State Univ., Fact Sheet BL-112.</t>
    </r>
  </si>
  <si>
    <r>
      <rPr>
        <b/>
        <sz val="11"/>
        <color theme="1"/>
        <rFont val="Gill Sans MT"/>
        <family val="2"/>
      </rPr>
      <t xml:space="preserve">  Seller Adjusted Value of Silage</t>
    </r>
    <r>
      <rPr>
        <vertAlign val="superscript"/>
        <sz val="11"/>
        <color theme="1"/>
        <rFont val="Gill Sans MT"/>
        <family val="2"/>
      </rPr>
      <t>1</t>
    </r>
    <r>
      <rPr>
        <b/>
        <sz val="11"/>
        <color theme="1"/>
        <rFont val="Gill Sans MT"/>
        <family val="2"/>
      </rPr>
      <t xml:space="preserve"> </t>
    </r>
    <r>
      <rPr>
        <sz val="11"/>
        <color theme="1"/>
        <rFont val="Gill Sans MT"/>
        <family val="2"/>
      </rPr>
      <t>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</si>
  <si>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3</t>
    </r>
    <r>
      <rPr>
        <sz val="10"/>
        <color theme="1"/>
        <rFont val="Gill Sans MT"/>
        <family val="2"/>
      </rPr>
      <t>Value added to silage due to fertilizer value of stover.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</si>
  <si>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Average corn plant height in feet, excluding tassel.</t>
    </r>
  </si>
  <si>
    <r>
      <rPr>
        <vertAlign val="superscript"/>
        <sz val="10"/>
        <color theme="1"/>
        <rFont val="Gill Sans MT"/>
        <family val="2"/>
      </rPr>
      <t>6</t>
    </r>
    <r>
      <rPr>
        <sz val="10"/>
        <color theme="1"/>
        <rFont val="Gill Sans MT"/>
        <family val="2"/>
      </rPr>
      <t>DM equals dry matter</t>
    </r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</si>
  <si>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DM equals dry matter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</si>
  <si>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Value of silage based on grain content.</t>
    </r>
  </si>
  <si>
    <t xml:space="preserve">   a few representative test strips and combine them later, or 2) Using the kernel/ear</t>
  </si>
  <si>
    <r>
      <t>1</t>
    </r>
    <r>
      <rPr>
        <sz val="10"/>
        <color theme="1"/>
        <rFont val="Gill Sans MT"/>
        <family val="2"/>
      </rPr>
      <t>It is highly recommended to directly measure grain yield by either:  1) Leaving</t>
    </r>
  </si>
  <si>
    <r>
      <t xml:space="preserve">  Tons of Silage Per Foot of Plant Height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(@35% DM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>)</t>
    </r>
  </si>
  <si>
    <r>
      <t xml:space="preserve">  Grain Price</t>
    </r>
    <r>
      <rPr>
        <vertAlign val="super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($/bu)</t>
    </r>
  </si>
  <si>
    <r>
      <rPr>
        <vertAlign val="superscript"/>
        <sz val="10"/>
        <color theme="1"/>
        <rFont val="Gill Sans MT"/>
        <family val="2"/>
      </rPr>
      <t>5</t>
    </r>
    <r>
      <rPr>
        <sz val="10"/>
        <color theme="1"/>
        <rFont val="Gill Sans MT"/>
        <family val="2"/>
      </rPr>
      <t>Local cash price ($/bu dry shelled corn @15.5% DM)</t>
    </r>
  </si>
  <si>
    <r>
      <t xml:space="preserve">  Transportaion Costs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 xml:space="preserve"> ($/bu)</t>
    </r>
  </si>
  <si>
    <r>
      <rPr>
        <vertAlign val="superscript"/>
        <sz val="10"/>
        <color theme="1"/>
        <rFont val="Gill Sans MT"/>
        <family val="2"/>
      </rPr>
      <t>6</t>
    </r>
    <r>
      <rPr>
        <sz val="10"/>
        <color theme="1"/>
        <rFont val="Gill Sans MT"/>
        <family val="2"/>
      </rPr>
      <t>Cost to transport up to 10 miles to first point of storage.</t>
    </r>
  </si>
  <si>
    <r>
      <t xml:space="preserve">  N Price</t>
    </r>
    <r>
      <rPr>
        <vertAlign val="superscript"/>
        <sz val="11"/>
        <color theme="1"/>
        <rFont val="Gill Sans MT"/>
        <family val="2"/>
      </rPr>
      <t>7,8</t>
    </r>
    <r>
      <rPr>
        <sz val="11"/>
        <color theme="1"/>
        <rFont val="Gill Sans MT"/>
        <family val="2"/>
      </rPr>
      <t xml:space="preserve"> ($/lb)</t>
    </r>
  </si>
  <si>
    <r>
      <rPr>
        <vertAlign val="superscript"/>
        <sz val="10"/>
        <color theme="1"/>
        <rFont val="Gill Sans MT"/>
        <family val="2"/>
      </rPr>
      <t>8</t>
    </r>
    <r>
      <rPr>
        <sz val="10"/>
        <color theme="1"/>
        <rFont val="Gill Sans MT"/>
        <family val="2"/>
      </rPr>
      <t>Price per pound of N from anhydrous ammonia</t>
    </r>
  </si>
  <si>
    <r>
      <rPr>
        <vertAlign val="superscript"/>
        <sz val="10"/>
        <color theme="1"/>
        <rFont val="Gill Sans MT"/>
        <family val="2"/>
      </rPr>
      <t>9</t>
    </r>
    <r>
      <rPr>
        <sz val="10"/>
        <color theme="1"/>
        <rFont val="Gill Sans MT"/>
        <family val="2"/>
      </rPr>
      <t>Fertilizer prices as of 6/2012 in Michigan Thumb area</t>
    </r>
  </si>
  <si>
    <r>
      <t xml:space="preserve">  N Price</t>
    </r>
    <r>
      <rPr>
        <vertAlign val="superscript"/>
        <sz val="11"/>
        <color theme="1"/>
        <rFont val="Gill Sans MT"/>
        <family val="2"/>
      </rPr>
      <t>8,9</t>
    </r>
    <r>
      <rPr>
        <sz val="11"/>
        <color theme="1"/>
        <rFont val="Gill Sans MT"/>
        <family val="2"/>
      </rPr>
      <t xml:space="preserve"> ($/lb)</t>
    </r>
  </si>
  <si>
    <r>
      <t xml:space="preserve"> 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Price</t>
    </r>
    <r>
      <rPr>
        <vertAlign val="superscript"/>
        <sz val="11"/>
        <color theme="1"/>
        <rFont val="Gill Sans MT"/>
        <family val="2"/>
      </rPr>
      <t>9</t>
    </r>
    <r>
      <rPr>
        <sz val="11"/>
        <color theme="1"/>
        <rFont val="Gill Sans MT"/>
        <family val="2"/>
      </rPr>
      <t xml:space="preserve"> ($/lb)</t>
    </r>
  </si>
  <si>
    <r>
      <t xml:space="preserve">  K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Price</t>
    </r>
    <r>
      <rPr>
        <vertAlign val="superscript"/>
        <sz val="11"/>
        <color theme="1"/>
        <rFont val="Gill Sans MT"/>
        <family val="2"/>
      </rPr>
      <t>9</t>
    </r>
    <r>
      <rPr>
        <sz val="11"/>
        <color theme="1"/>
        <rFont val="Gill Sans MT"/>
        <family val="2"/>
      </rPr>
      <t xml:space="preserve"> ($/lb)</t>
    </r>
  </si>
  <si>
    <r>
      <t xml:space="preserve">  Actual Silage Dry Matter Content (% DM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 xml:space="preserve">)  </t>
    </r>
  </si>
  <si>
    <r>
      <t xml:space="preserve">  Silage Nutritional Value Discount Factor (% of normal</t>
    </r>
    <r>
      <rPr>
        <vertAlign val="superscript"/>
        <sz val="11"/>
        <color theme="1"/>
        <rFont val="Gill Sans MT"/>
        <family val="2"/>
      </rPr>
      <t>10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</si>
  <si>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10</t>
    </r>
    <r>
      <rPr>
        <sz val="10"/>
        <color theme="1"/>
        <rFont val="Gill Sans MT"/>
        <family val="2"/>
      </rPr>
      <t xml:space="preserve">According to </t>
    </r>
    <r>
      <rPr>
        <i/>
        <sz val="10"/>
        <color theme="1"/>
        <rFont val="Gill Sans MT"/>
        <family val="2"/>
      </rPr>
      <t>DuPont Pioneer</t>
    </r>
    <r>
      <rPr>
        <sz val="10"/>
        <color theme="1"/>
        <rFont val="Gill Sans MT"/>
        <family val="2"/>
      </rPr>
      <t xml:space="preserve"> the nutritional value of drought-stressed corn silage is </t>
    </r>
  </si>
  <si>
    <t>Other References:</t>
  </si>
  <si>
    <r>
      <t xml:space="preserve">Bay, T.  2011.  </t>
    </r>
    <r>
      <rPr>
        <i/>
        <sz val="11"/>
        <color theme="1"/>
        <rFont val="Gill Sans MT"/>
        <family val="2"/>
      </rPr>
      <t>Pricing Corn Silage</t>
    </r>
    <r>
      <rPr>
        <sz val="11"/>
        <color theme="1"/>
        <rFont val="Gill Sans MT"/>
        <family val="2"/>
      </rPr>
      <t>. University of Wisconsin-Extension.</t>
    </r>
  </si>
  <si>
    <t xml:space="preserve">  http://grant.uwex.edu/files/2011/09/Pricing-Corn-Silage-2011-6-50-corn2.pdf </t>
  </si>
  <si>
    <r>
      <t xml:space="preserve">Chase, L.E.  2011.  </t>
    </r>
    <r>
      <rPr>
        <i/>
        <sz val="11"/>
        <color theme="1"/>
        <rFont val="Gill Sans MT"/>
        <family val="2"/>
      </rPr>
      <t>How Do I Price Corn Silage?</t>
    </r>
    <r>
      <rPr>
        <sz val="11"/>
        <color theme="1"/>
        <rFont val="Gill Sans MT"/>
        <family val="2"/>
      </rPr>
      <t xml:space="preserve">  Department of Animal Science, Cornell University.  </t>
    </r>
  </si>
  <si>
    <t xml:space="preserve">  http://ansci.cornell.edu/pdfs/HowtoPriceCornSilage.pdf </t>
  </si>
  <si>
    <t>National Corn Handbook.  2012.</t>
  </si>
  <si>
    <t xml:space="preserve">  http://corn.agronomy.wisc.edu/Management/NCH.aspx</t>
  </si>
  <si>
    <r>
      <t xml:space="preserve">Neilson, R. L.  2004.  </t>
    </r>
    <r>
      <rPr>
        <i/>
        <sz val="11"/>
        <color theme="1"/>
        <rFont val="Gill Sans MT"/>
        <family val="2"/>
      </rPr>
      <t>Estimating Corn Grain Yield Prior to Harvest.</t>
    </r>
    <r>
      <rPr>
        <sz val="11"/>
        <color theme="1"/>
        <rFont val="Gill Sans MT"/>
        <family val="2"/>
      </rPr>
      <t xml:space="preserve">  From Corny News Network Articles, Purdue University Department of Agronomy.</t>
    </r>
  </si>
  <si>
    <r>
      <t xml:space="preserve">Tranel, L. F.  </t>
    </r>
    <r>
      <rPr>
        <i/>
        <sz val="11"/>
        <color theme="1"/>
        <rFont val="Gill Sans MT"/>
        <family val="2"/>
      </rPr>
      <t>Pricing Standing Corn For Silage</t>
    </r>
    <r>
      <rPr>
        <sz val="11"/>
        <color theme="1"/>
        <rFont val="Gill Sans MT"/>
        <family val="2"/>
      </rPr>
      <t xml:space="preserve">.  University of Wisconsin-Extension.   </t>
    </r>
  </si>
  <si>
    <t xml:space="preserve">  http://www.beckshybrids.com/agronomy/documents/EstimatingCornYields.pdf</t>
  </si>
  <si>
    <t xml:space="preserve">  http://www.extension.iastate.edu/NR/rdonlyres/B090C051-8602-4456-B3D6-1ED769C2D495/46847/CORNSILPricing.pdf</t>
  </si>
  <si>
    <r>
      <t xml:space="preserve">  Grain Yield</t>
    </r>
    <r>
      <rPr>
        <vertAlign val="superscript"/>
        <sz val="11"/>
        <color theme="1"/>
        <rFont val="Gill Sans MT"/>
        <family val="2"/>
      </rPr>
      <t>1,2</t>
    </r>
    <r>
      <rPr>
        <sz val="11"/>
        <color theme="1"/>
        <rFont val="Gill Sans MT"/>
        <family val="2"/>
      </rPr>
      <t xml:space="preserve"> (bu/acre)</t>
    </r>
  </si>
  <si>
    <r>
      <rPr>
        <vertAlign val="superscript"/>
        <sz val="10"/>
        <color theme="1"/>
        <rFont val="Gill Sans MT"/>
        <family val="2"/>
      </rPr>
      <t>3</t>
    </r>
    <r>
      <rPr>
        <sz val="10"/>
        <color theme="1"/>
        <rFont val="Gill Sans MT"/>
        <family val="2"/>
      </rPr>
      <t>Local cash price ($/bu dry shelled corn @15.5% DM)</t>
    </r>
  </si>
  <si>
    <r>
      <t xml:space="preserve">  Grain Price</t>
    </r>
    <r>
      <rPr>
        <vertAlign val="superscript"/>
        <sz val="11"/>
        <color theme="1"/>
        <rFont val="Gill Sans MT"/>
        <family val="2"/>
      </rPr>
      <t>3</t>
    </r>
    <r>
      <rPr>
        <sz val="11"/>
        <color theme="1"/>
        <rFont val="Gill Sans MT"/>
        <family val="2"/>
      </rPr>
      <t xml:space="preserve"> ($/bu)</t>
    </r>
  </si>
  <si>
    <r>
      <t xml:space="preserve">  Transportaion Costs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 xml:space="preserve"> ($/bu)</t>
    </r>
  </si>
  <si>
    <r>
      <rPr>
        <vertAlign val="superscript"/>
        <sz val="10"/>
        <color theme="1"/>
        <rFont val="Gill Sans MT"/>
        <family val="2"/>
      </rPr>
      <t>4</t>
    </r>
    <r>
      <rPr>
        <sz val="10"/>
        <color theme="1"/>
        <rFont val="Gill Sans MT"/>
        <family val="2"/>
      </rPr>
      <t>Cost to transport up to 10 miles to first point of storage.</t>
    </r>
  </si>
  <si>
    <r>
      <t xml:space="preserve">  Lbs. N</t>
    </r>
    <r>
      <rPr>
        <vertAlign val="super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>)</t>
    </r>
  </si>
  <si>
    <r>
      <t xml:space="preserve">  Lbs.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>)</t>
    </r>
  </si>
  <si>
    <r>
      <t xml:space="preserve">  Lbs. K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Removed (per ton silage DM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>)</t>
    </r>
  </si>
  <si>
    <r>
      <t xml:space="preserve"> 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Price</t>
    </r>
    <r>
      <rPr>
        <vertAlign val="superscript"/>
        <sz val="11"/>
        <color theme="1"/>
        <rFont val="Gill Sans MT"/>
        <family val="2"/>
      </rPr>
      <t>8</t>
    </r>
    <r>
      <rPr>
        <sz val="11"/>
        <color theme="1"/>
        <rFont val="Gill Sans MT"/>
        <family val="2"/>
      </rPr>
      <t xml:space="preserve"> ($/lb)</t>
    </r>
  </si>
  <si>
    <r>
      <t xml:space="preserve">  K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Price</t>
    </r>
    <r>
      <rPr>
        <vertAlign val="superscript"/>
        <sz val="11"/>
        <color theme="1"/>
        <rFont val="Gill Sans MT"/>
        <family val="2"/>
      </rPr>
      <t>8</t>
    </r>
    <r>
      <rPr>
        <sz val="11"/>
        <color theme="1"/>
        <rFont val="Gill Sans MT"/>
        <family val="2"/>
      </rPr>
      <t xml:space="preserve"> ($/lb)</t>
    </r>
  </si>
  <si>
    <r>
      <t xml:space="preserve">  Actual Silage Dry Matter Content (% DM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</si>
  <si>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7</t>
    </r>
    <r>
      <rPr>
        <sz val="10"/>
        <color theme="1"/>
        <rFont val="Gill Sans MT"/>
        <family val="2"/>
      </rPr>
      <t>Price per pound of N from anhydrous ammonia</t>
    </r>
  </si>
  <si>
    <r>
      <rPr>
        <vertAlign val="superscript"/>
        <sz val="10"/>
        <color theme="1"/>
        <rFont val="Gill Sans MT"/>
        <family val="2"/>
      </rPr>
      <t>8</t>
    </r>
    <r>
      <rPr>
        <sz val="10"/>
        <color theme="1"/>
        <rFont val="Gill Sans MT"/>
        <family val="2"/>
      </rPr>
      <t>Fertilizer prices as of 6/2012 in Michigan Thumb area</t>
    </r>
  </si>
  <si>
    <r>
      <t>N</t>
    </r>
    <r>
      <rPr>
        <b/>
        <vertAlign val="superscript"/>
        <sz val="11"/>
        <color theme="1"/>
        <rFont val="Gill Sans MT"/>
        <family val="2"/>
      </rPr>
      <t>1,2</t>
    </r>
  </si>
  <si>
    <r>
      <rPr>
        <vertAlign val="superscript"/>
        <sz val="10"/>
        <color theme="1"/>
        <rFont val="Gill Sans MT"/>
        <family val="2"/>
      </rPr>
      <t>1</t>
    </r>
    <r>
      <rPr>
        <sz val="10"/>
        <color theme="1"/>
        <rFont val="Gill Sans MT"/>
        <family val="2"/>
      </rPr>
      <t>Pounds per ton of silage dry matter @approximately 140 bu/acre grain yield.</t>
    </r>
  </si>
  <si>
    <r>
      <t xml:space="preserve">  Base Value of Silage 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</si>
  <si>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t xml:space="preserve">  Storage Costs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 xml:space="preserve"> ($/bu per month)</t>
    </r>
  </si>
  <si>
    <r>
      <t xml:space="preserve">  Months Grain Stored</t>
    </r>
    <r>
      <rPr>
        <vertAlign val="superscript"/>
        <sz val="11"/>
        <color theme="1"/>
        <rFont val="Gill Sans MT"/>
        <family val="2"/>
      </rPr>
      <t>4</t>
    </r>
  </si>
  <si>
    <r>
      <rPr>
        <vertAlign val="superscript"/>
        <sz val="10"/>
        <color theme="1"/>
        <rFont val="Gill Sans MT"/>
        <family val="2"/>
      </rPr>
      <t>4</t>
    </r>
    <r>
      <rPr>
        <sz val="10"/>
        <color theme="1"/>
        <rFont val="Gill Sans MT"/>
        <family val="2"/>
      </rPr>
      <t>Only use if silage price is determined from an average of several months of corn prices.</t>
    </r>
  </si>
  <si>
    <r>
      <rPr>
        <vertAlign val="superscript"/>
        <sz val="10"/>
        <color theme="1"/>
        <rFont val="Gill Sans MT"/>
        <family val="2"/>
      </rPr>
      <t>5</t>
    </r>
    <r>
      <rPr>
        <sz val="10"/>
        <color theme="1"/>
        <rFont val="Gill Sans MT"/>
        <family val="2"/>
      </rPr>
      <t>Some agronomists question if N is fully recoverable, therefore, this value may be set</t>
    </r>
  </si>
  <si>
    <t xml:space="preserve">   lower, even to 0.</t>
  </si>
  <si>
    <r>
      <t xml:space="preserve">  Stover Adjusted Silage Price</t>
    </r>
    <r>
      <rPr>
        <b/>
        <vertAlign val="superscript"/>
        <sz val="11"/>
        <color theme="1"/>
        <rFont val="Gill Sans MT"/>
        <family val="2"/>
      </rPr>
      <t>4</t>
    </r>
    <r>
      <rPr>
        <b/>
        <sz val="11"/>
        <color theme="1"/>
        <rFont val="Gill Sans MT"/>
        <family val="2"/>
      </rPr>
      <t xml:space="preserve"> </t>
    </r>
    <r>
      <rPr>
        <sz val="11"/>
        <color theme="1"/>
        <rFont val="Gill Sans MT"/>
        <family val="2"/>
      </rPr>
      <t>($/ton of wet silage @35% DM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</si>
  <si>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4</t>
    </r>
    <r>
      <rPr>
        <sz val="10"/>
        <color theme="1"/>
        <rFont val="Gill Sans MT"/>
        <family val="2"/>
      </rPr>
      <t>Value of silage based on grain content and fertilizer value of stover.</t>
    </r>
  </si>
  <si>
    <r>
      <rPr>
        <b/>
        <sz val="11"/>
        <color theme="1"/>
        <rFont val="Gill Sans MT"/>
        <family val="2"/>
      </rPr>
      <t xml:space="preserve">  Initial Negotiable Silage Price</t>
    </r>
    <r>
      <rPr>
        <b/>
        <vertAlign val="super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($/ton of wet silage)</t>
    </r>
  </si>
  <si>
    <r>
      <t xml:space="preserve">   </t>
    </r>
    <r>
      <rPr>
        <sz val="10"/>
        <color theme="1"/>
        <rFont val="Gill Sans MT"/>
        <family val="2"/>
      </rPr>
      <t>moisture content.</t>
    </r>
  </si>
  <si>
    <r>
      <rPr>
        <vertAlign val="superscript"/>
        <sz val="10"/>
        <color theme="1"/>
        <rFont val="Gill Sans MT"/>
        <family val="2"/>
      </rPr>
      <t>5</t>
    </r>
    <r>
      <rPr>
        <sz val="10"/>
        <color theme="1"/>
        <rFont val="Gill Sans MT"/>
        <family val="2"/>
      </rPr>
      <t>Value of silage based on grain content and fertilizer value of stover adjusted to actual silage</t>
    </r>
  </si>
  <si>
    <r>
      <t xml:space="preserve">  Base Value of Silage 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</si>
  <si>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N Value 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</si>
  <si>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P Value ($/ton wet of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</si>
  <si>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K Value 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</si>
  <si>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 Stover Adjusted Silage Price</t>
    </r>
    <r>
      <rPr>
        <b/>
        <vertAlign val="superscript"/>
        <sz val="11"/>
        <color theme="1"/>
        <rFont val="Gill Sans MT"/>
        <family val="2"/>
      </rPr>
      <t>4</t>
    </r>
    <r>
      <rPr>
        <b/>
        <sz val="11"/>
        <color theme="1"/>
        <rFont val="Gill Sans MT"/>
        <family val="2"/>
      </rPr>
      <t xml:space="preserve"> </t>
    </r>
    <r>
      <rPr>
        <sz val="11"/>
        <color theme="1"/>
        <rFont val="Gill Sans MT"/>
        <family val="2"/>
      </rPr>
      <t>($/ton of wet silage @35% DM</t>
    </r>
    <r>
      <rPr>
        <vertAlign val="superscript"/>
        <sz val="11"/>
        <color theme="1"/>
        <rFont val="Gill Sans MT"/>
        <family val="2"/>
      </rPr>
      <t>1</t>
    </r>
    <r>
      <rPr>
        <sz val="11"/>
        <color theme="1"/>
        <rFont val="Gill Sans MT"/>
        <family val="2"/>
      </rPr>
      <t>)</t>
    </r>
  </si>
  <si>
    <r>
      <t xml:space="preserve"> </t>
    </r>
    <r>
      <rPr>
        <b/>
        <sz val="11"/>
        <color theme="1"/>
        <rFont val="Gill Sans MT"/>
        <family val="2"/>
      </rPr>
      <t xml:space="preserve"> Initial Negotiable Silage Price</t>
    </r>
    <r>
      <rPr>
        <vertAlign val="super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($/ton of wet silage)</t>
    </r>
  </si>
  <si>
    <r>
      <t xml:space="preserve">  Storage Costs</t>
    </r>
    <r>
      <rPr>
        <vertAlign val="superscript"/>
        <sz val="11"/>
        <color theme="1"/>
        <rFont val="Gill Sans MT"/>
        <family val="2"/>
      </rPr>
      <t>7</t>
    </r>
    <r>
      <rPr>
        <sz val="11"/>
        <color theme="1"/>
        <rFont val="Gill Sans MT"/>
        <family val="2"/>
      </rPr>
      <t xml:space="preserve"> ($/bu per month)</t>
    </r>
  </si>
  <si>
    <r>
      <t xml:space="preserve">  Months Grain Stored</t>
    </r>
    <r>
      <rPr>
        <vertAlign val="superscript"/>
        <sz val="11"/>
        <color theme="1"/>
        <rFont val="Gill Sans MT"/>
        <family val="2"/>
      </rPr>
      <t>7</t>
    </r>
  </si>
  <si>
    <r>
      <t xml:space="preserve">  Lbs. N</t>
    </r>
    <r>
      <rPr>
        <vertAlign val="superscript"/>
        <sz val="11"/>
        <color theme="1"/>
        <rFont val="Gill Sans MT"/>
        <family val="2"/>
      </rPr>
      <t>8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4</t>
    </r>
    <r>
      <rPr>
        <sz val="11"/>
        <color theme="1"/>
        <rFont val="Gill Sans MT"/>
        <family val="2"/>
      </rPr>
      <t>)</t>
    </r>
  </si>
  <si>
    <r>
      <t xml:space="preserve">  N Price</t>
    </r>
    <r>
      <rPr>
        <vertAlign val="superscript"/>
        <sz val="11"/>
        <color theme="1"/>
        <rFont val="Gill Sans MT"/>
        <family val="2"/>
      </rPr>
      <t>9,10</t>
    </r>
    <r>
      <rPr>
        <sz val="11"/>
        <color theme="1"/>
        <rFont val="Gill Sans MT"/>
        <family val="2"/>
      </rPr>
      <t xml:space="preserve"> ($/lb)</t>
    </r>
  </si>
  <si>
    <r>
      <t xml:space="preserve"> 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Price</t>
    </r>
    <r>
      <rPr>
        <vertAlign val="superscript"/>
        <sz val="11"/>
        <color theme="1"/>
        <rFont val="Gill Sans MT"/>
        <family val="2"/>
      </rPr>
      <t>10</t>
    </r>
    <r>
      <rPr>
        <sz val="11"/>
        <color theme="1"/>
        <rFont val="Gill Sans MT"/>
        <family val="2"/>
      </rPr>
      <t xml:space="preserve"> ($/lb)</t>
    </r>
  </si>
  <si>
    <r>
      <t xml:space="preserve">  K</t>
    </r>
    <r>
      <rPr>
        <vertAlign val="super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Price</t>
    </r>
    <r>
      <rPr>
        <vertAlign val="superscript"/>
        <sz val="11"/>
        <color theme="1"/>
        <rFont val="Gill Sans MT"/>
        <family val="2"/>
      </rPr>
      <t>10</t>
    </r>
    <r>
      <rPr>
        <sz val="11"/>
        <color theme="1"/>
        <rFont val="Gill Sans MT"/>
        <family val="2"/>
      </rPr>
      <t xml:space="preserve"> ($/lb)</t>
    </r>
  </si>
  <si>
    <r>
      <t xml:space="preserve">  Silage Nutritional Value Discount Factor (% of normal</t>
    </r>
    <r>
      <rPr>
        <vertAlign val="superscript"/>
        <sz val="11"/>
        <color theme="1"/>
        <rFont val="Gill Sans MT"/>
        <family val="2"/>
      </rPr>
      <t>11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</si>
  <si>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7</t>
    </r>
    <r>
      <rPr>
        <sz val="10"/>
        <color theme="1"/>
        <rFont val="Gill Sans MT"/>
        <family val="2"/>
      </rPr>
      <t>Only use if silage price is determined from an average of several months of corn prices.</t>
    </r>
  </si>
  <si>
    <r>
      <rPr>
        <vertAlign val="superscript"/>
        <sz val="10"/>
        <color theme="1"/>
        <rFont val="Gill Sans MT"/>
        <family val="2"/>
      </rPr>
      <t>9</t>
    </r>
    <r>
      <rPr>
        <sz val="10"/>
        <color theme="1"/>
        <rFont val="Gill Sans MT"/>
        <family val="2"/>
      </rPr>
      <t>Price per pound of N from anhydrous ammonia</t>
    </r>
  </si>
  <si>
    <r>
      <rPr>
        <vertAlign val="superscript"/>
        <sz val="10"/>
        <color theme="1"/>
        <rFont val="Gill Sans MT"/>
        <family val="2"/>
      </rPr>
      <t>10</t>
    </r>
    <r>
      <rPr>
        <sz val="10"/>
        <color theme="1"/>
        <rFont val="Gill Sans MT"/>
        <family val="2"/>
      </rPr>
      <t>Fertilizer prices as of 6/2012 in Michigan Thumb area</t>
    </r>
  </si>
  <si>
    <r>
      <rPr>
        <vertAlign val="superscript"/>
        <sz val="10"/>
        <color theme="1"/>
        <rFont val="Gill Sans MT"/>
        <family val="2"/>
      </rPr>
      <t>11</t>
    </r>
    <r>
      <rPr>
        <sz val="10"/>
        <color theme="1"/>
        <rFont val="Gill Sans MT"/>
        <family val="2"/>
      </rPr>
      <t xml:space="preserve">According to </t>
    </r>
    <r>
      <rPr>
        <i/>
        <sz val="10"/>
        <color theme="1"/>
        <rFont val="Gill Sans MT"/>
        <family val="2"/>
      </rPr>
      <t>DuPont Pioneer</t>
    </r>
    <r>
      <rPr>
        <sz val="10"/>
        <color theme="1"/>
        <rFont val="Gill Sans MT"/>
        <family val="2"/>
      </rPr>
      <t xml:space="preserve"> the nutritional value of drought-stressed corn silage is </t>
    </r>
  </si>
  <si>
    <t xml:space="preserve">   moisture content and silage nutritional value discount factor.</t>
  </si>
  <si>
    <r>
      <t xml:space="preserve">  Storage Costs</t>
    </r>
    <r>
      <rPr>
        <vertAlign val="super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($/bu per month)</t>
    </r>
  </si>
  <si>
    <r>
      <t xml:space="preserve">  Months Grain Stored</t>
    </r>
    <r>
      <rPr>
        <vertAlign val="superscript"/>
        <sz val="11"/>
        <color theme="1"/>
        <rFont val="Gill Sans MT"/>
        <family val="2"/>
      </rPr>
      <t>5</t>
    </r>
  </si>
  <si>
    <r>
      <t xml:space="preserve">  Lbs. N</t>
    </r>
    <r>
      <rPr>
        <vertAlign val="superscript"/>
        <sz val="11"/>
        <color theme="1"/>
        <rFont val="Gill Sans MT"/>
        <family val="2"/>
      </rPr>
      <t>6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7</t>
    </r>
    <r>
      <rPr>
        <sz val="11"/>
        <color theme="1"/>
        <rFont val="Gill Sans MT"/>
        <family val="2"/>
      </rPr>
      <t>)</t>
    </r>
  </si>
  <si>
    <r>
      <t xml:space="preserve">  Lbs.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 xml:space="preserve"> Removed (per ton silage DM</t>
    </r>
    <r>
      <rPr>
        <vertAlign val="superscript"/>
        <sz val="11"/>
        <color theme="1"/>
        <rFont val="Gill Sans MT"/>
        <family val="2"/>
      </rPr>
      <t>7</t>
    </r>
    <r>
      <rPr>
        <sz val="11"/>
        <color theme="1"/>
        <rFont val="Gill Sans MT"/>
        <family val="2"/>
      </rPr>
      <t>)</t>
    </r>
  </si>
  <si>
    <r>
      <t xml:space="preserve">  Lbs. K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 Removed (per ton silage DM</t>
    </r>
    <r>
      <rPr>
        <vertAlign val="superscript"/>
        <sz val="11"/>
        <color theme="1"/>
        <rFont val="Gill Sans MT"/>
        <family val="2"/>
      </rPr>
      <t>7</t>
    </r>
    <r>
      <rPr>
        <sz val="11"/>
        <color theme="1"/>
        <rFont val="Gill Sans MT"/>
        <family val="2"/>
      </rPr>
      <t>)</t>
    </r>
  </si>
  <si>
    <r>
      <t xml:space="preserve">  Actual Silage Dry Matter Content (% DM</t>
    </r>
    <r>
      <rPr>
        <vertAlign val="superscript"/>
        <sz val="11"/>
        <color theme="1"/>
        <rFont val="Gill Sans MT"/>
        <family val="2"/>
      </rPr>
      <t>7</t>
    </r>
    <r>
      <rPr>
        <sz val="11"/>
        <color theme="1"/>
        <rFont val="Gill Sans MT"/>
        <family val="2"/>
      </rPr>
      <t>)</t>
    </r>
  </si>
  <si>
    <r>
      <rPr>
        <vertAlign val="superscript"/>
        <sz val="10"/>
        <color theme="1"/>
        <rFont val="Gill Sans MT"/>
        <family val="2"/>
      </rPr>
      <t>5</t>
    </r>
    <r>
      <rPr>
        <sz val="10"/>
        <color theme="1"/>
        <rFont val="Gill Sans MT"/>
        <family val="2"/>
      </rPr>
      <t>Only use if silage price is determined from an average of several months of corn prices.</t>
    </r>
  </si>
  <si>
    <r>
      <rPr>
        <vertAlign val="superscript"/>
        <sz val="10"/>
        <color theme="1"/>
        <rFont val="Gill Sans MT"/>
        <family val="2"/>
      </rPr>
      <t>7</t>
    </r>
    <r>
      <rPr>
        <sz val="10"/>
        <color theme="1"/>
        <rFont val="Gill Sans MT"/>
        <family val="2"/>
      </rPr>
      <t>DM equals dry matter</t>
    </r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</si>
  <si>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 xml:space="preserve">According to the </t>
    </r>
    <r>
      <rPr>
        <i/>
        <sz val="10"/>
        <color theme="1"/>
        <rFont val="Gill Sans MT"/>
        <family val="2"/>
      </rPr>
      <t>National Corn Handbook</t>
    </r>
    <r>
      <rPr>
        <sz val="10"/>
        <color theme="1"/>
        <rFont val="Gill Sans MT"/>
        <family val="2"/>
      </rPr>
      <t xml:space="preserve"> drought-stressed corn silage contains 1 ton</t>
    </r>
  </si>
  <si>
    <t xml:space="preserve">   of silage per 5 bushels of grain yield.</t>
  </si>
  <si>
    <r>
      <rPr>
        <vertAlign val="superscript"/>
        <sz val="10"/>
        <color theme="1"/>
        <rFont val="Gill Sans MT"/>
        <family val="2"/>
      </rPr>
      <t>6</t>
    </r>
    <r>
      <rPr>
        <sz val="10"/>
        <color theme="1"/>
        <rFont val="Gill Sans MT"/>
        <family val="2"/>
      </rPr>
      <t>Some agronomists question if N is fully recoverable, therefore, this value may be set</t>
    </r>
  </si>
  <si>
    <r>
      <rPr>
        <vertAlign val="superscript"/>
        <sz val="10"/>
        <color theme="1"/>
        <rFont val="Gill Sans MT"/>
        <family val="2"/>
      </rPr>
      <t>3</t>
    </r>
    <r>
      <rPr>
        <sz val="10"/>
        <color theme="1"/>
        <rFont val="Gill Sans MT"/>
        <family val="2"/>
      </rPr>
      <t xml:space="preserve">According to </t>
    </r>
    <r>
      <rPr>
        <i/>
        <sz val="10"/>
        <color theme="1"/>
        <rFont val="Gill Sans MT"/>
        <family val="2"/>
      </rPr>
      <t>DuPont Pioneer</t>
    </r>
    <r>
      <rPr>
        <sz val="10"/>
        <color theme="1"/>
        <rFont val="Gill Sans MT"/>
        <family val="2"/>
      </rPr>
      <t xml:space="preserve"> barren plants with few or no ears yield about 1 ton</t>
    </r>
  </si>
  <si>
    <t xml:space="preserve">   of silage/acre per foot of plant height.</t>
  </si>
  <si>
    <r>
      <rPr>
        <vertAlign val="superscript"/>
        <sz val="10"/>
        <color theme="1"/>
        <rFont val="Gill Sans MT"/>
        <family val="2"/>
      </rPr>
      <t>8</t>
    </r>
    <r>
      <rPr>
        <sz val="10"/>
        <color theme="1"/>
        <rFont val="Gill Sans MT"/>
        <family val="2"/>
      </rPr>
      <t>Some agronomists question if N is fully recoverable, therefore, this value may be set</t>
    </r>
  </si>
  <si>
    <t>Corn Silage Pricing Model:  Information</t>
  </si>
  <si>
    <t xml:space="preserve">  Other Considerations:</t>
  </si>
  <si>
    <t xml:space="preserve">            Are competitive feeds storable, etc.?  What impact will competitive feeds have on milk production (volume and components), reproduction, overall health?</t>
  </si>
  <si>
    <t xml:space="preserve">            Can I afford to pay a premium since corn silage provides an excellent source of digestible fiber and effective fiber?</t>
  </si>
  <si>
    <t xml:space="preserve">  2) Be sure to write up a contract specifying the pricing method, values of inputs to the pricing model, how and when payments will be made, and other considerations.</t>
  </si>
  <si>
    <t xml:space="preserve">  3) Both parties, buyer and seller, should very carefully review the contract before signing and make any needed corrections to clear up any misunderstandings.</t>
  </si>
  <si>
    <t xml:space="preserve">  This spreadsheet contains a corn silage pricing model for normal and drought-stressed corn silage.  There are two pricing models for pricing drought-stressed silage.</t>
  </si>
  <si>
    <t xml:space="preserve">  Model 1 is based on a rule of thumb that drought-stressed corn will yield about 1 ton silage/acre per foot of height (excluding tassels).  Model 2 is based on a rule of</t>
  </si>
  <si>
    <t xml:space="preserve">  thumb that drought-stressed corn will yield about 1 ton silage/acre per 5 bushels of grain.  All three of the models arrive at a "Initial Negotiable Price."  This price is</t>
  </si>
  <si>
    <t xml:space="preserve">  calculated from the seller's perspective as if they were selling the crop as dry shelled corn.  The "Initial Negotiable Price" should be considered as the beginning price</t>
  </si>
  <si>
    <t xml:space="preserve">  from which both seller and buyer may want to consider other factors impacting the price at which they may actually sell or buy the crop.  These "other considerations"</t>
  </si>
  <si>
    <r>
      <t xml:space="preserve">  are listed below.  A fourth worksheet is included which shows the values used to calculate the default balues for the N, P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O</t>
    </r>
    <r>
      <rPr>
        <vertAlign val="subscript"/>
        <sz val="11"/>
        <color theme="1"/>
        <rFont val="Gill Sans MT"/>
        <family val="2"/>
      </rPr>
      <t>5</t>
    </r>
    <r>
      <rPr>
        <sz val="11"/>
        <color theme="1"/>
        <rFont val="Gill Sans MT"/>
        <family val="2"/>
      </rPr>
      <t>, and K</t>
    </r>
    <r>
      <rPr>
        <vertAlign val="subscript"/>
        <sz val="11"/>
        <color theme="1"/>
        <rFont val="Gill Sans MT"/>
        <family val="2"/>
      </rPr>
      <t>2</t>
    </r>
    <r>
      <rPr>
        <sz val="11"/>
        <color theme="1"/>
        <rFont val="Gill Sans MT"/>
        <family val="2"/>
      </rPr>
      <t>0 content of corn stover.  This</t>
    </r>
  </si>
  <si>
    <r>
      <t xml:space="preserve">  1) Both parties should understand that the "Initial Negotiable Silage Price" is the </t>
    </r>
    <r>
      <rPr>
        <i/>
        <sz val="11"/>
        <color theme="1"/>
        <rFont val="Gill Sans MT"/>
        <family val="2"/>
      </rPr>
      <t xml:space="preserve">starting point in the final price determination.  </t>
    </r>
    <r>
      <rPr>
        <sz val="11"/>
        <color theme="1"/>
        <rFont val="Gill Sans MT"/>
        <family val="2"/>
      </rPr>
      <t>Each party should, at a minimum, consider</t>
    </r>
  </si>
  <si>
    <t xml:space="preserve">       the following:</t>
  </si>
  <si>
    <r>
      <t xml:space="preserve">       A)  </t>
    </r>
    <r>
      <rPr>
        <b/>
        <sz val="11"/>
        <color theme="1"/>
        <rFont val="Gill Sans MT"/>
        <family val="2"/>
      </rPr>
      <t>Seller</t>
    </r>
    <r>
      <rPr>
        <sz val="11"/>
        <color theme="1"/>
        <rFont val="Gill Sans MT"/>
        <family val="2"/>
      </rPr>
      <t>:  Are there other factors that influence this decision?  For example, soil compaction, soil erosion, excessive truck traffic, etc.</t>
    </r>
  </si>
  <si>
    <r>
      <t xml:space="preserve">       B)  </t>
    </r>
    <r>
      <rPr>
        <b/>
        <sz val="11"/>
        <color theme="1"/>
        <rFont val="Gill Sans MT"/>
        <family val="2"/>
      </rPr>
      <t>Buyer</t>
    </r>
    <r>
      <rPr>
        <sz val="11"/>
        <color theme="1"/>
        <rFont val="Gill Sans MT"/>
        <family val="2"/>
      </rPr>
      <t xml:space="preserve">:  Is the "Initial Negotiable Silage Price" competitive with alternative feeds?  Are competitive alternative feeds availble in proper quantities?  </t>
    </r>
  </si>
  <si>
    <t>If you have questions or comments on this model, please contact the author listed below.</t>
  </si>
  <si>
    <t>Craig Thomas</t>
  </si>
  <si>
    <t>Michigan State University Extension, Extension Educator</t>
  </si>
  <si>
    <t>Dairy Farm Business Management and Milk Marketing</t>
  </si>
  <si>
    <t>37 Austin Street</t>
  </si>
  <si>
    <t>Sandusky, MI 48471</t>
  </si>
  <si>
    <t>810-648-2515 (office)</t>
  </si>
  <si>
    <t>810-404-3402 (cell)</t>
  </si>
  <si>
    <t>E-mail:  thomasc@anr.msu.edu</t>
  </si>
  <si>
    <t>Web:  www.msu.edu/~thomasc</t>
  </si>
  <si>
    <t xml:space="preserve">  last worksheet also lists the references used in formulating this pricing model.</t>
  </si>
  <si>
    <r>
      <rPr>
        <vertAlign val="superscript"/>
        <sz val="10"/>
        <color theme="1"/>
        <rFont val="Gill Sans MT"/>
        <family val="2"/>
      </rPr>
      <t>2</t>
    </r>
    <r>
      <rPr>
        <sz val="10"/>
        <color theme="1"/>
        <rFont val="Gill Sans MT"/>
        <family val="2"/>
      </rPr>
      <t>If no value listed for N, then source did not report an N value.</t>
    </r>
  </si>
  <si>
    <t xml:space="preserve">Lauer, J.  Dec. 2006.  The Relationship between Corn Grain Yield and Forage Yield:  Effect of Moisture, Hybrd </t>
  </si>
  <si>
    <t xml:space="preserve">   Environment.  Agronomy Advice.  Univ. of Wis. Agronomy Dept., Madison, WI.</t>
  </si>
  <si>
    <t>http://corn.agronomy.wisc.edu/AA/pdfs/A045.pdf</t>
  </si>
  <si>
    <t>Corn stover fertilizer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</si>
</sst>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#,##0.0"/>
    <numFmt numFmtId="166" formatCode="&quot;$&quot;#,##0.000"/>
    <numFmt numFmtId="167" formatCode="#,##0.0000"/>
    <numFmt numFmtId="168" formatCode="0.0%"/>
  </numFmts>
  <fonts count="19" x14ac:knownFonts="1">
    <font>
      <sz val="11"/>
      <color theme="1"/>
      <name val="Gill Sans MT"/>
      <family val="2"/>
    </font>
    <font>
      <b/>
      <sz val="11"/>
      <color theme="1"/>
      <name val="Gill Sans MT"/>
      <family val="2"/>
    </font>
    <font>
      <vertAlign val="superscript"/>
      <sz val="11"/>
      <color theme="1"/>
      <name val="Gill Sans MT"/>
      <family val="2"/>
    </font>
    <font>
      <sz val="9"/>
      <color theme="1"/>
      <name val="Gill Sans MT"/>
      <family val="2"/>
    </font>
    <font>
      <i/>
      <sz val="11"/>
      <color theme="1"/>
      <name val="Gill Sans MT"/>
      <family val="2"/>
    </font>
    <font>
      <b/>
      <i/>
      <sz val="16"/>
      <color theme="1"/>
      <name val="Gill Sans MT"/>
      <family val="2"/>
    </font>
    <font>
      <sz val="11"/>
      <color rgb="FFFF0000"/>
      <name val="Gill Sans MT"/>
      <family val="2"/>
    </font>
    <font>
      <b/>
      <vertAlign val="superscript"/>
      <sz val="11"/>
      <color theme="1"/>
      <name val="Gill Sans MT"/>
      <family val="2"/>
    </font>
    <font>
      <b/>
      <i/>
      <sz val="10"/>
      <color theme="1"/>
      <name val="Gill Sans MT"/>
      <family val="2"/>
    </font>
    <font>
      <sz val="11"/>
      <color theme="1"/>
      <name val="Gill Sans MT"/>
      <family val="2"/>
    </font>
    <font>
      <vertAlign val="subscript"/>
      <sz val="11"/>
      <color theme="1"/>
      <name val="Gill Sans MT"/>
      <family val="2"/>
    </font>
    <font>
      <b/>
      <vertAlign val="subscript"/>
      <sz val="11"/>
      <color theme="1"/>
      <name val="Gill Sans MT"/>
      <family val="2"/>
    </font>
    <font>
      <sz val="10"/>
      <color theme="1"/>
      <name val="Gill Sans MT"/>
      <family val="2"/>
    </font>
    <font>
      <vertAlign val="superscript"/>
      <sz val="10"/>
      <color theme="1"/>
      <name val="Gill Sans MT"/>
      <family val="2"/>
    </font>
    <font>
      <u/>
      <sz val="11"/>
      <color theme="10"/>
      <name val="Gill Sans MT"/>
      <family val="2"/>
    </font>
    <font>
      <i/>
      <sz val="10"/>
      <color theme="1"/>
      <name val="Gill Sans MT"/>
      <family val="2"/>
    </font>
    <font>
      <b/>
      <sz val="10"/>
      <color theme="1"/>
      <name val="Gill Sans MT"/>
      <family val="2"/>
    </font>
    <font>
      <b/>
      <i/>
      <sz val="11"/>
      <color theme="1"/>
      <name val="Gill Sans MT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0" fillId="0" borderId="0" xfId="0" applyBorder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8" xfId="0" applyBorder="1"/>
    <xf numFmtId="164" fontId="1" fillId="0" borderId="8" xfId="0" applyNumberFormat="1" applyFont="1" applyBorder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0" fontId="1" fillId="0" borderId="8" xfId="0" applyFont="1" applyBorder="1"/>
    <xf numFmtId="164" fontId="0" fillId="0" borderId="7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0" fillId="0" borderId="10" xfId="0" applyBorder="1"/>
    <xf numFmtId="164" fontId="1" fillId="0" borderId="9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5" fillId="0" borderId="0" xfId="0" applyFont="1"/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center"/>
      <protection locked="0"/>
    </xf>
    <xf numFmtId="165" fontId="0" fillId="2" borderId="3" xfId="0" applyNumberFormat="1" applyFill="1" applyBorder="1" applyAlignment="1" applyProtection="1">
      <alignment horizontal="center"/>
      <protection locked="0"/>
    </xf>
    <xf numFmtId="0" fontId="6" fillId="0" borderId="0" xfId="0" applyFont="1"/>
    <xf numFmtId="164" fontId="0" fillId="0" borderId="0" xfId="0" applyNumberFormat="1" applyAlignment="1">
      <alignment horizontal="left"/>
    </xf>
    <xf numFmtId="4" fontId="0" fillId="2" borderId="2" xfId="0" applyNumberFormat="1" applyFill="1" applyBorder="1" applyAlignment="1" applyProtection="1">
      <alignment horizontal="center"/>
      <protection locked="0"/>
    </xf>
    <xf numFmtId="164" fontId="0" fillId="0" borderId="0" xfId="0" applyNumberFormat="1"/>
    <xf numFmtId="0" fontId="3" fillId="0" borderId="0" xfId="0" applyFont="1"/>
    <xf numFmtId="164" fontId="0" fillId="0" borderId="11" xfId="0" applyNumberFormat="1" applyBorder="1" applyAlignment="1">
      <alignment horizontal="center"/>
    </xf>
    <xf numFmtId="164" fontId="1" fillId="3" borderId="12" xfId="0" applyNumberFormat="1" applyFont="1" applyFill="1" applyBorder="1" applyAlignment="1">
      <alignment horizontal="left"/>
    </xf>
    <xf numFmtId="164" fontId="0" fillId="0" borderId="13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5" fontId="0" fillId="0" borderId="0" xfId="0" applyNumberFormat="1"/>
    <xf numFmtId="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left"/>
    </xf>
    <xf numFmtId="164" fontId="12" fillId="0" borderId="0" xfId="0" applyNumberFormat="1" applyFont="1" applyAlignment="1">
      <alignment horizontal="left"/>
    </xf>
    <xf numFmtId="165" fontId="0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2" xfId="0" applyBorder="1"/>
    <xf numFmtId="165" fontId="0" fillId="0" borderId="17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165" fontId="1" fillId="0" borderId="18" xfId="0" applyNumberFormat="1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19" xfId="0" applyBorder="1"/>
    <xf numFmtId="165" fontId="0" fillId="0" borderId="21" xfId="0" applyNumberFormat="1" applyBorder="1" applyAlignment="1">
      <alignment horizontal="center"/>
    </xf>
    <xf numFmtId="0" fontId="0" fillId="0" borderId="22" xfId="0" applyBorder="1"/>
    <xf numFmtId="0" fontId="1" fillId="0" borderId="23" xfId="0" applyFon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1" fillId="0" borderId="27" xfId="0" applyNumberFormat="1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4" fillId="0" borderId="0" xfId="1"/>
    <xf numFmtId="0" fontId="16" fillId="0" borderId="0" xfId="0" applyFont="1"/>
    <xf numFmtId="4" fontId="0" fillId="0" borderId="0" xfId="0" applyNumberFormat="1" applyFont="1" applyAlignment="1">
      <alignment horizontal="left"/>
    </xf>
    <xf numFmtId="0" fontId="17" fillId="0" borderId="0" xfId="0" applyFont="1"/>
    <xf numFmtId="0" fontId="0" fillId="0" borderId="28" xfId="0" applyBorder="1"/>
    <xf numFmtId="0" fontId="0" fillId="0" borderId="29" xfId="0" applyBorder="1"/>
    <xf numFmtId="0" fontId="17" fillId="0" borderId="29" xfId="0" applyFont="1" applyBorder="1"/>
    <xf numFmtId="0" fontId="0" fillId="0" borderId="30" xfId="0" applyBorder="1"/>
    <xf numFmtId="0" fontId="0" fillId="4" borderId="31" xfId="0" applyFill="1" applyBorder="1"/>
    <xf numFmtId="0" fontId="18" fillId="0" borderId="0" xfId="0" applyFont="1" applyAlignment="1">
      <alignment horizontal="left" vertical="center" indent="4"/>
    </xf>
    <xf numFmtId="0" fontId="18" fillId="0" borderId="0" xfId="0" applyFont="1"/>
    <xf numFmtId="165" fontId="17" fillId="0" borderId="0" xfId="0" applyNumberFormat="1" applyFont="1" applyAlignment="1">
      <alignment horizontal="left"/>
    </xf>
    <xf numFmtId="168" fontId="1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99"/>
      <color rgb="FFCC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showGridLines="0" tabSelected="1" workbookViewId="0"/>
  </sheetViews>
  <sheetFormatPr defaultRowHeight="17.25" x14ac:dyDescent="0.35"/>
  <cols>
    <col min="1" max="1" width="4.625" customWidth="1"/>
    <col min="2" max="2" width="130.625" customWidth="1"/>
  </cols>
  <sheetData>
    <row r="2" spans="2:3" ht="18" thickBot="1" x14ac:dyDescent="0.4">
      <c r="B2" s="81" t="s">
        <v>161</v>
      </c>
    </row>
    <row r="3" spans="2:3" ht="18" thickTop="1" x14ac:dyDescent="0.35">
      <c r="B3" s="82" t="s">
        <v>167</v>
      </c>
    </row>
    <row r="4" spans="2:3" x14ac:dyDescent="0.35">
      <c r="B4" s="83" t="s">
        <v>168</v>
      </c>
    </row>
    <row r="5" spans="2:3" x14ac:dyDescent="0.35">
      <c r="B5" s="83" t="s">
        <v>169</v>
      </c>
    </row>
    <row r="6" spans="2:3" x14ac:dyDescent="0.35">
      <c r="B6" s="83" t="s">
        <v>170</v>
      </c>
    </row>
    <row r="7" spans="2:3" x14ac:dyDescent="0.35">
      <c r="B7" s="83" t="s">
        <v>171</v>
      </c>
    </row>
    <row r="8" spans="2:3" ht="18.75" x14ac:dyDescent="0.4">
      <c r="B8" s="83" t="s">
        <v>172</v>
      </c>
    </row>
    <row r="9" spans="2:3" x14ac:dyDescent="0.35">
      <c r="B9" s="83" t="s">
        <v>187</v>
      </c>
    </row>
    <row r="10" spans="2:3" x14ac:dyDescent="0.35">
      <c r="B10" s="86"/>
    </row>
    <row r="11" spans="2:3" x14ac:dyDescent="0.35">
      <c r="B11" s="84" t="s">
        <v>162</v>
      </c>
      <c r="C11" s="50"/>
    </row>
    <row r="12" spans="2:3" x14ac:dyDescent="0.35">
      <c r="B12" s="83" t="s">
        <v>173</v>
      </c>
      <c r="C12" s="2"/>
    </row>
    <row r="13" spans="2:3" x14ac:dyDescent="0.35">
      <c r="B13" s="83" t="s">
        <v>174</v>
      </c>
      <c r="C13" s="2"/>
    </row>
    <row r="14" spans="2:3" x14ac:dyDescent="0.35">
      <c r="B14" s="83" t="s">
        <v>175</v>
      </c>
      <c r="C14" s="2"/>
    </row>
    <row r="15" spans="2:3" x14ac:dyDescent="0.35">
      <c r="B15" s="83" t="s">
        <v>176</v>
      </c>
      <c r="C15" s="2"/>
    </row>
    <row r="16" spans="2:3" x14ac:dyDescent="0.35">
      <c r="B16" s="83" t="s">
        <v>163</v>
      </c>
      <c r="C16" s="2"/>
    </row>
    <row r="17" spans="2:3" x14ac:dyDescent="0.35">
      <c r="B17" s="83" t="s">
        <v>164</v>
      </c>
      <c r="C17" s="2"/>
    </row>
    <row r="18" spans="2:3" x14ac:dyDescent="0.35">
      <c r="B18" s="83" t="s">
        <v>165</v>
      </c>
      <c r="C18" s="2"/>
    </row>
    <row r="19" spans="2:3" ht="18" thickBot="1" x14ac:dyDescent="0.4">
      <c r="B19" s="85" t="s">
        <v>166</v>
      </c>
    </row>
    <row r="20" spans="2:3" ht="18" thickTop="1" x14ac:dyDescent="0.35"/>
    <row r="21" spans="2:3" x14ac:dyDescent="0.35">
      <c r="B21" s="81" t="s">
        <v>177</v>
      </c>
    </row>
    <row r="22" spans="2:3" x14ac:dyDescent="0.35">
      <c r="B22" t="s">
        <v>178</v>
      </c>
    </row>
    <row r="23" spans="2:3" x14ac:dyDescent="0.35">
      <c r="B23" t="s">
        <v>179</v>
      </c>
    </row>
    <row r="24" spans="2:3" x14ac:dyDescent="0.35">
      <c r="B24" t="s">
        <v>180</v>
      </c>
    </row>
    <row r="25" spans="2:3" x14ac:dyDescent="0.35">
      <c r="B25" t="s">
        <v>181</v>
      </c>
    </row>
    <row r="26" spans="2:3" x14ac:dyDescent="0.35">
      <c r="B26" t="s">
        <v>182</v>
      </c>
    </row>
    <row r="27" spans="2:3" x14ac:dyDescent="0.35">
      <c r="B27" t="s">
        <v>183</v>
      </c>
    </row>
    <row r="28" spans="2:3" x14ac:dyDescent="0.35">
      <c r="B28" t="s">
        <v>184</v>
      </c>
    </row>
    <row r="29" spans="2:3" x14ac:dyDescent="0.35">
      <c r="B29" t="s">
        <v>185</v>
      </c>
    </row>
    <row r="30" spans="2:3" x14ac:dyDescent="0.35">
      <c r="B30" t="s">
        <v>186</v>
      </c>
    </row>
    <row r="31" spans="2:3" x14ac:dyDescent="0.35">
      <c r="B31" s="87"/>
    </row>
    <row r="32" spans="2:3" x14ac:dyDescent="0.35">
      <c r="B32" s="87"/>
    </row>
    <row r="33" spans="2:2" x14ac:dyDescent="0.35">
      <c r="B33" s="88"/>
    </row>
  </sheetData>
  <sheetProtection password="CAA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showGridLines="0" workbookViewId="0">
      <selection activeCell="K15" sqref="K15"/>
    </sheetView>
  </sheetViews>
  <sheetFormatPr defaultRowHeight="17.25" x14ac:dyDescent="0.35"/>
  <cols>
    <col min="1" max="1" width="2.625" customWidth="1"/>
    <col min="2" max="2" width="9" style="2"/>
    <col min="3" max="3" width="52.625" customWidth="1"/>
    <col min="4" max="4" width="8.625" customWidth="1"/>
    <col min="5" max="5" width="9.625" style="1" bestFit="1" customWidth="1"/>
    <col min="6" max="6" width="55.625" customWidth="1"/>
    <col min="11" max="12" width="12.5" style="42" customWidth="1"/>
    <col min="13" max="14" width="12.5" customWidth="1"/>
    <col min="18" max="18" width="12.625" customWidth="1"/>
    <col min="21" max="21" width="13.125" style="43" customWidth="1"/>
    <col min="22" max="22" width="12.125" style="43" bestFit="1" customWidth="1"/>
    <col min="23" max="26" width="9.125" style="43" bestFit="1" customWidth="1"/>
    <col min="27" max="27" width="9" style="43"/>
  </cols>
  <sheetData>
    <row r="1" spans="1:28" ht="24.75" x14ac:dyDescent="0.5">
      <c r="A1" s="22" t="s">
        <v>8</v>
      </c>
      <c r="F1" s="28"/>
      <c r="K1" s="44"/>
      <c r="L1" s="44"/>
      <c r="M1" s="2"/>
      <c r="N1" s="2"/>
    </row>
    <row r="2" spans="1:28" x14ac:dyDescent="0.35">
      <c r="K2" s="44"/>
      <c r="L2" s="44"/>
      <c r="M2" s="2"/>
      <c r="N2" s="2"/>
    </row>
    <row r="3" spans="1:28" ht="18" customHeight="1" thickBot="1" x14ac:dyDescent="0.4">
      <c r="B3" s="7" t="s">
        <v>0</v>
      </c>
      <c r="E3" s="9" t="s">
        <v>4</v>
      </c>
      <c r="K3" s="44"/>
      <c r="L3" s="45"/>
      <c r="M3" s="2"/>
      <c r="N3" s="2"/>
    </row>
    <row r="4" spans="1:28" ht="19.5" thickTop="1" x14ac:dyDescent="0.35">
      <c r="B4" s="23">
        <v>7.5</v>
      </c>
      <c r="C4" s="4" t="s">
        <v>2</v>
      </c>
      <c r="E4" s="33">
        <f>B8</f>
        <v>7.5</v>
      </c>
      <c r="F4" s="4" t="s">
        <v>13</v>
      </c>
      <c r="K4" s="44"/>
      <c r="L4" s="44"/>
      <c r="M4" s="44"/>
      <c r="N4" s="46"/>
      <c r="Q4" s="42"/>
      <c r="R4" s="47"/>
      <c r="AB4" s="43"/>
    </row>
    <row r="5" spans="1:28" ht="18.75" x14ac:dyDescent="0.35">
      <c r="B5" s="24">
        <v>150</v>
      </c>
      <c r="C5" s="5" t="s">
        <v>5</v>
      </c>
      <c r="E5" s="35">
        <f>E4*B4</f>
        <v>56.25</v>
      </c>
      <c r="F5" s="5" t="s">
        <v>118</v>
      </c>
      <c r="K5" s="44"/>
      <c r="L5" s="44"/>
      <c r="M5" s="44"/>
      <c r="N5" s="46"/>
      <c r="Q5" s="42"/>
      <c r="R5" s="47"/>
      <c r="AB5" s="43"/>
    </row>
    <row r="6" spans="1:28" x14ac:dyDescent="0.35">
      <c r="B6" s="24">
        <v>18.5</v>
      </c>
      <c r="C6" s="5" t="s">
        <v>7</v>
      </c>
      <c r="E6" s="34"/>
      <c r="F6" s="13" t="s">
        <v>14</v>
      </c>
      <c r="K6" s="44"/>
      <c r="L6" s="44"/>
      <c r="M6" s="44"/>
      <c r="N6" s="46"/>
      <c r="Q6" s="42"/>
      <c r="R6" s="47"/>
      <c r="AB6" s="43"/>
    </row>
    <row r="7" spans="1:28" x14ac:dyDescent="0.35">
      <c r="B7" s="24">
        <v>15.5</v>
      </c>
      <c r="C7" s="5" t="s">
        <v>6</v>
      </c>
      <c r="E7" s="35">
        <f>B9/B5</f>
        <v>0.2</v>
      </c>
      <c r="F7" s="5" t="s">
        <v>15</v>
      </c>
      <c r="K7" s="44"/>
      <c r="L7" s="44"/>
      <c r="M7" s="44"/>
      <c r="N7" s="46"/>
      <c r="Q7" s="42"/>
      <c r="R7" s="47"/>
      <c r="AB7" s="43"/>
    </row>
    <row r="8" spans="1:28" ht="18.75" x14ac:dyDescent="0.35">
      <c r="B8" s="25">
        <v>7.5</v>
      </c>
      <c r="C8" s="5" t="s">
        <v>11</v>
      </c>
      <c r="E8" s="35">
        <f>(B6-B7)*B10</f>
        <v>0.12</v>
      </c>
      <c r="F8" s="5" t="s">
        <v>16</v>
      </c>
      <c r="K8" s="44"/>
      <c r="L8" s="44"/>
      <c r="M8" s="44"/>
      <c r="N8" s="46"/>
      <c r="Q8" s="42"/>
      <c r="R8" s="47"/>
      <c r="AB8" s="43"/>
    </row>
    <row r="9" spans="1:28" x14ac:dyDescent="0.35">
      <c r="B9" s="25">
        <v>30</v>
      </c>
      <c r="C9" s="5" t="s">
        <v>1</v>
      </c>
      <c r="E9" s="35">
        <f>B11</f>
        <v>0.05</v>
      </c>
      <c r="F9" s="5" t="s">
        <v>17</v>
      </c>
      <c r="K9" s="44"/>
      <c r="L9" s="44"/>
      <c r="M9" s="44"/>
      <c r="N9" s="46"/>
      <c r="Q9" s="42"/>
      <c r="R9" s="47"/>
      <c r="AB9" s="43"/>
    </row>
    <row r="10" spans="1:28" x14ac:dyDescent="0.35">
      <c r="B10" s="26">
        <v>0.04</v>
      </c>
      <c r="C10" s="5" t="s">
        <v>12</v>
      </c>
      <c r="E10" s="35">
        <f>(B12*B13)</f>
        <v>0</v>
      </c>
      <c r="F10" s="5" t="s">
        <v>18</v>
      </c>
      <c r="K10" s="44"/>
      <c r="L10" s="44"/>
      <c r="M10" s="44"/>
      <c r="N10" s="46"/>
      <c r="Q10" s="42"/>
      <c r="R10" s="47"/>
      <c r="AB10" s="43"/>
    </row>
    <row r="11" spans="1:28" ht="18.75" x14ac:dyDescent="0.35">
      <c r="B11" s="26">
        <v>0.05</v>
      </c>
      <c r="C11" s="5" t="s">
        <v>3</v>
      </c>
      <c r="E11" s="36">
        <f>SUM(E7:E10)</f>
        <v>0.37</v>
      </c>
      <c r="F11" s="12" t="s">
        <v>19</v>
      </c>
      <c r="K11" s="44"/>
      <c r="L11" s="44"/>
      <c r="M11" s="44"/>
      <c r="N11" s="46"/>
      <c r="Q11" s="42"/>
      <c r="R11" s="47"/>
      <c r="AB11" s="43"/>
    </row>
    <row r="12" spans="1:28" ht="18.75" x14ac:dyDescent="0.35">
      <c r="B12" s="26">
        <v>0.02</v>
      </c>
      <c r="C12" s="5" t="s">
        <v>119</v>
      </c>
      <c r="E12" s="37">
        <f>E4-E11</f>
        <v>7.13</v>
      </c>
      <c r="F12" s="12" t="s">
        <v>20</v>
      </c>
    </row>
    <row r="13" spans="1:28" ht="18.75" x14ac:dyDescent="0.35">
      <c r="B13" s="24">
        <v>0</v>
      </c>
      <c r="C13" s="5" t="s">
        <v>120</v>
      </c>
      <c r="E13" s="38">
        <f>E12*B4</f>
        <v>53.475000000000001</v>
      </c>
      <c r="F13" s="5" t="s">
        <v>70</v>
      </c>
    </row>
    <row r="14" spans="1:28" ht="18.75" customHeight="1" x14ac:dyDescent="0.35">
      <c r="B14" s="53">
        <v>17.399999999999999</v>
      </c>
      <c r="C14" s="5" t="s">
        <v>108</v>
      </c>
      <c r="E14" s="39"/>
      <c r="F14" s="13" t="s">
        <v>65</v>
      </c>
    </row>
    <row r="15" spans="1:28" ht="19.5" x14ac:dyDescent="0.4">
      <c r="B15" s="53">
        <v>6.2</v>
      </c>
      <c r="C15" s="5" t="s">
        <v>109</v>
      </c>
      <c r="E15" s="35">
        <f>((1-($B$6-$B$7)*0.01)*(($B$4*56)/2000)*0.845)*($B$14*$B$17*0.35)</f>
        <v>0.49582243210499982</v>
      </c>
      <c r="F15" s="5" t="s">
        <v>24</v>
      </c>
      <c r="G15" s="43">
        <f>1-(B6-B7)*0.01</f>
        <v>0.97</v>
      </c>
      <c r="H15">
        <f>(G15*56*B4)/2000</f>
        <v>0.20369999999999999</v>
      </c>
      <c r="I15">
        <f>H15*0.845</f>
        <v>0.17212649999999999</v>
      </c>
      <c r="J15" s="31">
        <f>I15*B14*B17*0.35</f>
        <v>0.49582243210499993</v>
      </c>
    </row>
    <row r="16" spans="1:28" ht="19.5" x14ac:dyDescent="0.4">
      <c r="B16" s="53">
        <v>27.5</v>
      </c>
      <c r="C16" s="5" t="s">
        <v>110</v>
      </c>
      <c r="E16" s="35">
        <f>((1-($B$6-$B$7)*0.01)*(($B$4*56)/2000)*0.845)*($B$15*$B$18*0.35)</f>
        <v>0.18115453492499997</v>
      </c>
      <c r="F16" s="5" t="s">
        <v>25</v>
      </c>
    </row>
    <row r="17" spans="2:6" ht="18.75" customHeight="1" x14ac:dyDescent="0.35">
      <c r="B17" s="26">
        <v>0.47299999999999998</v>
      </c>
      <c r="C17" s="5" t="s">
        <v>83</v>
      </c>
      <c r="E17" s="35">
        <f>((1-($B$6-$B$7)*0.01)*(($B$4*56)/2000)*0.845)*($B$16*$B$19*0.35)</f>
        <v>0.90456778912500002</v>
      </c>
      <c r="F17" s="5" t="s">
        <v>26</v>
      </c>
    </row>
    <row r="18" spans="2:6" ht="19.5" x14ac:dyDescent="0.4">
      <c r="B18" s="26">
        <v>0.48499999999999999</v>
      </c>
      <c r="C18" s="5" t="s">
        <v>111</v>
      </c>
      <c r="E18" s="36">
        <f>SUM(E15:E17)</f>
        <v>1.5815447561549998</v>
      </c>
      <c r="F18" s="12" t="s">
        <v>27</v>
      </c>
    </row>
    <row r="19" spans="2:6" ht="18.75" customHeight="1" x14ac:dyDescent="0.35">
      <c r="B19" s="26">
        <v>0.54600000000000004</v>
      </c>
      <c r="C19" s="5" t="s">
        <v>112</v>
      </c>
      <c r="E19" s="37">
        <f>E13+E18</f>
        <v>55.056544756154999</v>
      </c>
      <c r="F19" s="15" t="s">
        <v>124</v>
      </c>
    </row>
    <row r="20" spans="2:6" ht="18.75" customHeight="1" thickBot="1" x14ac:dyDescent="0.4">
      <c r="B20" s="27">
        <v>35</v>
      </c>
      <c r="C20" s="6" t="s">
        <v>113</v>
      </c>
      <c r="E20" s="39"/>
      <c r="F20" s="15" t="s">
        <v>22</v>
      </c>
    </row>
    <row r="21" spans="2:6" ht="18.75" customHeight="1" thickTop="1" x14ac:dyDescent="0.35">
      <c r="B21" s="50" t="s">
        <v>43</v>
      </c>
      <c r="C21" s="8"/>
      <c r="E21" s="40">
        <f>B20/35</f>
        <v>1</v>
      </c>
      <c r="F21" s="5" t="s">
        <v>23</v>
      </c>
    </row>
    <row r="22" spans="2:6" ht="18.75" customHeight="1" thickBot="1" x14ac:dyDescent="0.4">
      <c r="B22" s="50" t="s">
        <v>44</v>
      </c>
      <c r="E22" s="41">
        <f>E21*E19</f>
        <v>55.056544756154999</v>
      </c>
      <c r="F22" s="19" t="s">
        <v>126</v>
      </c>
    </row>
    <row r="23" spans="2:6" ht="18.75" customHeight="1" thickTop="1" x14ac:dyDescent="0.35">
      <c r="B23" s="50" t="s">
        <v>45</v>
      </c>
      <c r="D23" s="32"/>
      <c r="E23" s="51" t="s">
        <v>47</v>
      </c>
    </row>
    <row r="24" spans="2:6" ht="18.75" customHeight="1" x14ac:dyDescent="0.35">
      <c r="B24" s="50" t="s">
        <v>121</v>
      </c>
      <c r="D24" s="32"/>
      <c r="E24" s="50" t="s">
        <v>48</v>
      </c>
    </row>
    <row r="25" spans="2:6" ht="18.75" customHeight="1" x14ac:dyDescent="0.35">
      <c r="B25" s="50" t="s">
        <v>122</v>
      </c>
      <c r="D25" s="32"/>
      <c r="E25" s="52" t="s">
        <v>71</v>
      </c>
    </row>
    <row r="26" spans="2:6" ht="18.75" customHeight="1" x14ac:dyDescent="0.35">
      <c r="B26" s="50" t="s">
        <v>123</v>
      </c>
      <c r="D26" s="32"/>
      <c r="E26" s="52" t="s">
        <v>125</v>
      </c>
      <c r="F26" s="29"/>
    </row>
    <row r="27" spans="2:6" ht="18.75" customHeight="1" x14ac:dyDescent="0.35">
      <c r="B27" s="50" t="s">
        <v>73</v>
      </c>
      <c r="D27" s="32"/>
      <c r="E27" s="52" t="s">
        <v>128</v>
      </c>
      <c r="F27" s="29"/>
    </row>
    <row r="28" spans="2:6" ht="18.75" customHeight="1" x14ac:dyDescent="0.35">
      <c r="B28" s="50" t="s">
        <v>114</v>
      </c>
      <c r="D28" s="32"/>
      <c r="E28" s="52" t="s">
        <v>127</v>
      </c>
      <c r="F28" s="29"/>
    </row>
    <row r="29" spans="2:6" ht="18.75" customHeight="1" x14ac:dyDescent="0.35">
      <c r="B29" s="50" t="s">
        <v>115</v>
      </c>
      <c r="D29" s="32"/>
      <c r="E29" s="80"/>
      <c r="F29" s="29"/>
    </row>
    <row r="30" spans="2:6" ht="18.75" customHeight="1" x14ac:dyDescent="0.35">
      <c r="B30"/>
    </row>
    <row r="31" spans="2:6" ht="18.75" customHeight="1" x14ac:dyDescent="0.35">
      <c r="E31"/>
    </row>
    <row r="32" spans="2:6" ht="18.75" customHeight="1" x14ac:dyDescent="0.35">
      <c r="B32"/>
    </row>
    <row r="33" spans="3:3" ht="18.75" customHeight="1" x14ac:dyDescent="0.35"/>
    <row r="34" spans="3:3" ht="18.75" customHeight="1" x14ac:dyDescent="0.35">
      <c r="C34" s="31"/>
    </row>
    <row r="35" spans="3:3" x14ac:dyDescent="0.35">
      <c r="C35" s="31"/>
    </row>
    <row r="36" spans="3:3" x14ac:dyDescent="0.35">
      <c r="C36" s="31"/>
    </row>
    <row r="37" spans="3:3" x14ac:dyDescent="0.35">
      <c r="C37" s="31"/>
    </row>
  </sheetData>
  <sheetProtection password="CAA7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/>
  </sheetViews>
  <sheetFormatPr defaultRowHeight="17.25" x14ac:dyDescent="0.35"/>
  <cols>
    <col min="1" max="1" width="2.625" customWidth="1"/>
    <col min="2" max="2" width="9" style="2"/>
    <col min="3" max="3" width="52.625" customWidth="1"/>
    <col min="4" max="4" width="8.625" customWidth="1"/>
    <col min="5" max="5" width="9.625" style="1" bestFit="1" customWidth="1"/>
    <col min="6" max="6" width="55.625" customWidth="1"/>
  </cols>
  <sheetData>
    <row r="1" spans="1:6" ht="24.75" x14ac:dyDescent="0.5">
      <c r="A1" s="22" t="s">
        <v>33</v>
      </c>
      <c r="F1" s="28"/>
    </row>
    <row r="3" spans="1:6" ht="18" thickBot="1" x14ac:dyDescent="0.4">
      <c r="B3" s="7" t="s">
        <v>0</v>
      </c>
      <c r="E3" s="9" t="s">
        <v>4</v>
      </c>
    </row>
    <row r="4" spans="1:6" ht="19.5" thickTop="1" x14ac:dyDescent="0.35">
      <c r="B4" s="23">
        <v>22</v>
      </c>
      <c r="C4" s="4" t="s">
        <v>9</v>
      </c>
      <c r="E4" s="10">
        <f>B9</f>
        <v>7.75</v>
      </c>
      <c r="F4" s="4" t="s">
        <v>29</v>
      </c>
    </row>
    <row r="5" spans="1:6" ht="18.75" x14ac:dyDescent="0.35">
      <c r="B5" s="30">
        <v>3.75</v>
      </c>
      <c r="C5" s="5" t="s">
        <v>28</v>
      </c>
      <c r="E5" s="21">
        <f>B5*B6</f>
        <v>3.75</v>
      </c>
      <c r="F5" s="5" t="s">
        <v>30</v>
      </c>
    </row>
    <row r="6" spans="1:6" ht="18.75" x14ac:dyDescent="0.35">
      <c r="B6" s="24">
        <v>1</v>
      </c>
      <c r="C6" s="5" t="s">
        <v>78</v>
      </c>
      <c r="E6" s="21">
        <f>B4/E5</f>
        <v>5.8666666666666663</v>
      </c>
      <c r="F6" s="5" t="s">
        <v>31</v>
      </c>
    </row>
    <row r="7" spans="1:6" ht="18.75" x14ac:dyDescent="0.35">
      <c r="B7" s="24">
        <v>18.5</v>
      </c>
      <c r="C7" s="5" t="s">
        <v>7</v>
      </c>
      <c r="E7" s="35">
        <f>E6*E4</f>
        <v>45.466666666666661</v>
      </c>
      <c r="F7" s="5" t="s">
        <v>129</v>
      </c>
    </row>
    <row r="8" spans="1:6" x14ac:dyDescent="0.35">
      <c r="B8" s="24">
        <v>15.5</v>
      </c>
      <c r="C8" s="5" t="s">
        <v>6</v>
      </c>
      <c r="E8" s="14"/>
      <c r="F8" s="13" t="s">
        <v>14</v>
      </c>
    </row>
    <row r="9" spans="1:6" ht="18.75" x14ac:dyDescent="0.35">
      <c r="B9" s="25">
        <v>7.75</v>
      </c>
      <c r="C9" s="5" t="s">
        <v>79</v>
      </c>
      <c r="E9" s="3">
        <f>B10/B4</f>
        <v>1.2727272727272727</v>
      </c>
      <c r="F9" s="5" t="s">
        <v>15</v>
      </c>
    </row>
    <row r="10" spans="1:6" x14ac:dyDescent="0.35">
      <c r="B10" s="25">
        <v>28</v>
      </c>
      <c r="C10" s="5" t="s">
        <v>1</v>
      </c>
      <c r="E10" s="3">
        <f>(B7-B8)*B11</f>
        <v>0.12</v>
      </c>
      <c r="F10" s="5" t="s">
        <v>16</v>
      </c>
    </row>
    <row r="11" spans="1:6" x14ac:dyDescent="0.35">
      <c r="B11" s="26">
        <v>0.04</v>
      </c>
      <c r="C11" s="5" t="s">
        <v>12</v>
      </c>
      <c r="E11" s="3">
        <f>B12</f>
        <v>0.05</v>
      </c>
      <c r="F11" s="5" t="s">
        <v>17</v>
      </c>
    </row>
    <row r="12" spans="1:6" ht="18.75" x14ac:dyDescent="0.35">
      <c r="B12" s="26">
        <v>0.05</v>
      </c>
      <c r="C12" s="5" t="s">
        <v>81</v>
      </c>
      <c r="E12" s="3">
        <f>(B13*B14)</f>
        <v>0</v>
      </c>
      <c r="F12" s="5" t="s">
        <v>18</v>
      </c>
    </row>
    <row r="13" spans="1:6" ht="18.75" x14ac:dyDescent="0.35">
      <c r="B13" s="26">
        <v>0.02</v>
      </c>
      <c r="C13" s="5" t="s">
        <v>135</v>
      </c>
      <c r="E13" s="16">
        <f>SUM(E9:E12)</f>
        <v>1.4427272727272726</v>
      </c>
      <c r="F13" s="12" t="s">
        <v>19</v>
      </c>
    </row>
    <row r="14" spans="1:6" ht="18.75" customHeight="1" x14ac:dyDescent="0.35">
      <c r="B14" s="24">
        <v>0</v>
      </c>
      <c r="C14" s="5" t="s">
        <v>136</v>
      </c>
      <c r="E14" s="18">
        <f>E4-E13</f>
        <v>6.3072727272727276</v>
      </c>
      <c r="F14" s="12" t="s">
        <v>20</v>
      </c>
    </row>
    <row r="15" spans="1:6" ht="18.75" x14ac:dyDescent="0.35">
      <c r="B15" s="53">
        <v>17.399999999999999</v>
      </c>
      <c r="C15" s="5" t="s">
        <v>137</v>
      </c>
      <c r="E15" s="17">
        <f>E14*E6</f>
        <v>37.002666666666663</v>
      </c>
      <c r="F15" s="5" t="s">
        <v>32</v>
      </c>
    </row>
    <row r="16" spans="1:6" ht="19.5" x14ac:dyDescent="0.4">
      <c r="B16" s="53">
        <v>6.2</v>
      </c>
      <c r="C16" s="5" t="s">
        <v>41</v>
      </c>
      <c r="E16" s="11"/>
      <c r="F16" s="13" t="s">
        <v>65</v>
      </c>
    </row>
    <row r="17" spans="2:6" ht="19.5" x14ac:dyDescent="0.4">
      <c r="B17" s="53">
        <v>27.5</v>
      </c>
      <c r="C17" s="5" t="s">
        <v>42</v>
      </c>
      <c r="E17" s="35">
        <f>((1-($B$7-$B$8)*0.01)*(($E$6*56)/2000)*0.845)*($B$15*$B$18*0.35)</f>
        <v>0.38784332466879984</v>
      </c>
      <c r="F17" s="5" t="s">
        <v>130</v>
      </c>
    </row>
    <row r="18" spans="2:6" ht="18.75" x14ac:dyDescent="0.35">
      <c r="B18" s="26">
        <v>0.47299999999999998</v>
      </c>
      <c r="C18" s="5" t="s">
        <v>138</v>
      </c>
      <c r="E18" s="35">
        <f>((1-($B$7-$B$8)*0.01)*(($E$6*56)/2000)*0.845)*($B$16*$B$19*0.35)</f>
        <v>0.14170310287466661</v>
      </c>
      <c r="F18" s="5" t="s">
        <v>131</v>
      </c>
    </row>
    <row r="19" spans="2:6" ht="19.5" x14ac:dyDescent="0.4">
      <c r="B19" s="26">
        <v>0.48499999999999999</v>
      </c>
      <c r="C19" s="5" t="s">
        <v>139</v>
      </c>
      <c r="E19" s="35">
        <f>((1-($B$7-$B$8)*0.01)*(($E$6*56)/2000)*0.845)*($B$17*$B$20*0.35)</f>
        <v>0.70757302615999984</v>
      </c>
      <c r="F19" s="5" t="s">
        <v>132</v>
      </c>
    </row>
    <row r="20" spans="2:6" ht="18.75" x14ac:dyDescent="0.35">
      <c r="B20" s="26">
        <v>0.54600000000000004</v>
      </c>
      <c r="C20" s="5" t="s">
        <v>140</v>
      </c>
      <c r="E20" s="16">
        <f>SUM(E17:E19)</f>
        <v>1.2371194537034662</v>
      </c>
      <c r="F20" s="12" t="s">
        <v>21</v>
      </c>
    </row>
    <row r="21" spans="2:6" ht="18.75" x14ac:dyDescent="0.35">
      <c r="B21" s="24">
        <v>35</v>
      </c>
      <c r="C21" s="5" t="s">
        <v>89</v>
      </c>
      <c r="E21" s="18">
        <f>E15+E20</f>
        <v>38.239786120370127</v>
      </c>
      <c r="F21" s="15" t="s">
        <v>133</v>
      </c>
    </row>
    <row r="22" spans="2:6" ht="19.5" thickBot="1" x14ac:dyDescent="0.4">
      <c r="B22" s="27">
        <v>95</v>
      </c>
      <c r="C22" s="6" t="s">
        <v>141</v>
      </c>
      <c r="E22" s="11"/>
      <c r="F22" s="15" t="s">
        <v>37</v>
      </c>
    </row>
    <row r="23" spans="2:6" ht="18.75" customHeight="1" thickTop="1" x14ac:dyDescent="0.35">
      <c r="B23" s="75" t="s">
        <v>77</v>
      </c>
      <c r="C23" s="8"/>
      <c r="E23" s="21">
        <f>B21/35</f>
        <v>1</v>
      </c>
      <c r="F23" s="5" t="s">
        <v>23</v>
      </c>
    </row>
    <row r="24" spans="2:6" ht="18.75" customHeight="1" thickBot="1" x14ac:dyDescent="0.4">
      <c r="B24" s="50" t="s">
        <v>76</v>
      </c>
      <c r="C24" s="8"/>
      <c r="E24" s="20">
        <f>E23*E21*(B22*0.01)</f>
        <v>36.327796814351622</v>
      </c>
      <c r="F24" s="19" t="s">
        <v>134</v>
      </c>
    </row>
    <row r="25" spans="2:6" ht="18.75" customHeight="1" thickTop="1" x14ac:dyDescent="0.35">
      <c r="B25" s="50" t="s">
        <v>10</v>
      </c>
      <c r="C25" s="8"/>
      <c r="E25" s="50" t="s">
        <v>74</v>
      </c>
      <c r="F25" s="8"/>
    </row>
    <row r="26" spans="2:6" ht="18.75" customHeight="1" x14ac:dyDescent="0.35">
      <c r="B26" s="50" t="s">
        <v>72</v>
      </c>
      <c r="C26" s="8"/>
      <c r="E26" s="51" t="s">
        <v>75</v>
      </c>
      <c r="F26" s="8"/>
    </row>
    <row r="27" spans="2:6" ht="18.75" customHeight="1" x14ac:dyDescent="0.35">
      <c r="B27" s="50" t="s">
        <v>158</v>
      </c>
      <c r="C27" s="8"/>
      <c r="E27" s="52" t="s">
        <v>71</v>
      </c>
    </row>
    <row r="28" spans="2:6" ht="18.75" customHeight="1" x14ac:dyDescent="0.35">
      <c r="B28" s="50" t="s">
        <v>159</v>
      </c>
      <c r="C28" s="8"/>
      <c r="E28" s="52" t="s">
        <v>125</v>
      </c>
    </row>
    <row r="29" spans="2:6" ht="18.75" customHeight="1" x14ac:dyDescent="0.35">
      <c r="B29" s="50" t="s">
        <v>46</v>
      </c>
      <c r="C29" s="8"/>
      <c r="E29" s="52" t="s">
        <v>128</v>
      </c>
    </row>
    <row r="30" spans="2:6" ht="18.75" customHeight="1" x14ac:dyDescent="0.35">
      <c r="B30" s="50" t="s">
        <v>80</v>
      </c>
      <c r="E30" s="52" t="s">
        <v>146</v>
      </c>
    </row>
    <row r="31" spans="2:6" ht="18.75" customHeight="1" x14ac:dyDescent="0.35">
      <c r="B31" s="50" t="s">
        <v>82</v>
      </c>
      <c r="E31" s="74"/>
      <c r="F31" s="29"/>
    </row>
    <row r="32" spans="2:6" ht="18.75" customHeight="1" x14ac:dyDescent="0.35">
      <c r="B32" s="50" t="s">
        <v>142</v>
      </c>
      <c r="E32" s="74"/>
      <c r="F32" s="29"/>
    </row>
    <row r="33" spans="2:6" ht="18.75" customHeight="1" x14ac:dyDescent="0.35">
      <c r="B33" s="50" t="s">
        <v>160</v>
      </c>
      <c r="E33" s="29"/>
      <c r="F33" s="29"/>
    </row>
    <row r="34" spans="2:6" ht="18.75" customHeight="1" x14ac:dyDescent="0.35">
      <c r="B34" s="50" t="s">
        <v>123</v>
      </c>
      <c r="E34" s="29"/>
    </row>
    <row r="35" spans="2:6" ht="18.75" customHeight="1" x14ac:dyDescent="0.35">
      <c r="B35" s="50" t="s">
        <v>143</v>
      </c>
      <c r="E35" s="29"/>
    </row>
    <row r="36" spans="2:6" ht="18.75" customHeight="1" x14ac:dyDescent="0.35">
      <c r="B36" s="50" t="s">
        <v>144</v>
      </c>
      <c r="E36" s="29"/>
    </row>
    <row r="37" spans="2:6" ht="18.75" customHeight="1" x14ac:dyDescent="0.35">
      <c r="B37" s="50" t="s">
        <v>145</v>
      </c>
      <c r="E37" s="29"/>
    </row>
    <row r="38" spans="2:6" ht="18.75" customHeight="1" x14ac:dyDescent="0.35">
      <c r="B38" s="50" t="s">
        <v>35</v>
      </c>
      <c r="E38" s="29"/>
    </row>
    <row r="39" spans="2:6" ht="18.75" customHeight="1" x14ac:dyDescent="0.35">
      <c r="B39" s="50" t="s">
        <v>36</v>
      </c>
      <c r="E39" s="29"/>
    </row>
    <row r="40" spans="2:6" ht="18.75" customHeight="1" x14ac:dyDescent="0.35">
      <c r="B40"/>
      <c r="E40"/>
    </row>
    <row r="41" spans="2:6" ht="18.75" customHeight="1" x14ac:dyDescent="0.35">
      <c r="E41"/>
    </row>
    <row r="42" spans="2:6" ht="18.75" customHeight="1" x14ac:dyDescent="0.35">
      <c r="B42"/>
    </row>
    <row r="43" spans="2:6" ht="18.75" customHeight="1" x14ac:dyDescent="0.35">
      <c r="E43"/>
    </row>
    <row r="44" spans="2:6" ht="18.75" customHeight="1" x14ac:dyDescent="0.35"/>
    <row r="45" spans="2:6" ht="18.75" customHeight="1" x14ac:dyDescent="0.35"/>
  </sheetData>
  <sheetProtection password="CAA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/>
  </sheetViews>
  <sheetFormatPr defaultRowHeight="17.25" x14ac:dyDescent="0.35"/>
  <cols>
    <col min="1" max="1" width="2.625" customWidth="1"/>
    <col min="2" max="2" width="9" style="2"/>
    <col min="3" max="3" width="52.625" customWidth="1"/>
    <col min="4" max="4" width="8.625" customWidth="1"/>
    <col min="5" max="5" width="9" style="1"/>
    <col min="6" max="6" width="55.625" customWidth="1"/>
  </cols>
  <sheetData>
    <row r="1" spans="1:6" ht="24.75" x14ac:dyDescent="0.5">
      <c r="A1" s="22" t="s">
        <v>34</v>
      </c>
      <c r="F1" s="28"/>
    </row>
    <row r="3" spans="1:6" ht="18" thickBot="1" x14ac:dyDescent="0.4">
      <c r="B3" s="7" t="s">
        <v>0</v>
      </c>
      <c r="E3" s="9" t="s">
        <v>4</v>
      </c>
    </row>
    <row r="4" spans="1:6" ht="19.5" thickTop="1" x14ac:dyDescent="0.35">
      <c r="B4" s="23">
        <v>22</v>
      </c>
      <c r="C4" s="4" t="s">
        <v>103</v>
      </c>
      <c r="E4" s="33">
        <f>B7</f>
        <v>7.75</v>
      </c>
      <c r="F4" s="4" t="s">
        <v>29</v>
      </c>
    </row>
    <row r="5" spans="1:6" ht="18.75" x14ac:dyDescent="0.35">
      <c r="B5" s="24">
        <v>18.5</v>
      </c>
      <c r="C5" s="5" t="s">
        <v>7</v>
      </c>
      <c r="E5" s="40">
        <f>B4/5</f>
        <v>4.4000000000000004</v>
      </c>
      <c r="F5" s="5" t="s">
        <v>30</v>
      </c>
    </row>
    <row r="6" spans="1:6" ht="18.75" x14ac:dyDescent="0.35">
      <c r="B6" s="24">
        <v>15.5</v>
      </c>
      <c r="C6" s="5" t="s">
        <v>6</v>
      </c>
      <c r="E6" s="40">
        <f>B4/E5</f>
        <v>5</v>
      </c>
      <c r="F6" s="5" t="s">
        <v>31</v>
      </c>
    </row>
    <row r="7" spans="1:6" ht="18.75" x14ac:dyDescent="0.35">
      <c r="B7" s="25">
        <v>7.75</v>
      </c>
      <c r="C7" s="5" t="s">
        <v>105</v>
      </c>
      <c r="E7" s="35">
        <f>E6*E4</f>
        <v>38.75</v>
      </c>
      <c r="F7" s="5" t="s">
        <v>129</v>
      </c>
    </row>
    <row r="8" spans="1:6" x14ac:dyDescent="0.35">
      <c r="B8" s="25">
        <v>28</v>
      </c>
      <c r="C8" s="5" t="s">
        <v>1</v>
      </c>
      <c r="E8" s="34"/>
      <c r="F8" s="13" t="s">
        <v>14</v>
      </c>
    </row>
    <row r="9" spans="1:6" x14ac:dyDescent="0.35">
      <c r="B9" s="26">
        <v>0.04</v>
      </c>
      <c r="C9" s="5" t="s">
        <v>12</v>
      </c>
      <c r="E9" s="35">
        <f>B8/B4</f>
        <v>1.2727272727272727</v>
      </c>
      <c r="F9" s="5" t="s">
        <v>15</v>
      </c>
    </row>
    <row r="10" spans="1:6" ht="18.75" x14ac:dyDescent="0.35">
      <c r="B10" s="26">
        <v>0.02</v>
      </c>
      <c r="C10" s="5" t="s">
        <v>106</v>
      </c>
      <c r="E10" s="35">
        <f>(B5-B6)*B9</f>
        <v>0.12</v>
      </c>
      <c r="F10" s="5" t="s">
        <v>16</v>
      </c>
    </row>
    <row r="11" spans="1:6" ht="18.75" x14ac:dyDescent="0.35">
      <c r="B11" s="26">
        <v>0.02</v>
      </c>
      <c r="C11" s="5" t="s">
        <v>147</v>
      </c>
      <c r="E11" s="35">
        <f>B10</f>
        <v>0.02</v>
      </c>
      <c r="F11" s="5" t="s">
        <v>17</v>
      </c>
    </row>
    <row r="12" spans="1:6" ht="18.75" x14ac:dyDescent="0.35">
      <c r="B12" s="24">
        <v>0</v>
      </c>
      <c r="C12" s="5" t="s">
        <v>148</v>
      </c>
      <c r="E12" s="35">
        <f>(B11*B12)</f>
        <v>0</v>
      </c>
      <c r="F12" s="5" t="s">
        <v>18</v>
      </c>
    </row>
    <row r="13" spans="1:6" ht="18.75" x14ac:dyDescent="0.35">
      <c r="B13" s="53">
        <v>17.399999999999999</v>
      </c>
      <c r="C13" s="5" t="s">
        <v>149</v>
      </c>
      <c r="E13" s="36">
        <f>SUM(E9:E12)</f>
        <v>1.4127272727272726</v>
      </c>
      <c r="F13" s="12" t="s">
        <v>19</v>
      </c>
    </row>
    <row r="14" spans="1:6" ht="19.5" x14ac:dyDescent="0.4">
      <c r="B14" s="53">
        <v>6.2</v>
      </c>
      <c r="C14" s="5" t="s">
        <v>150</v>
      </c>
      <c r="E14" s="37">
        <f>E4-E13</f>
        <v>6.3372727272727278</v>
      </c>
      <c r="F14" s="12" t="s">
        <v>20</v>
      </c>
    </row>
    <row r="15" spans="1:6" ht="19.5" x14ac:dyDescent="0.4">
      <c r="B15" s="53">
        <v>27.5</v>
      </c>
      <c r="C15" s="5" t="s">
        <v>151</v>
      </c>
      <c r="E15" s="38">
        <f>E14*E6</f>
        <v>31.686363636363637</v>
      </c>
      <c r="F15" s="5" t="s">
        <v>32</v>
      </c>
    </row>
    <row r="16" spans="1:6" ht="18.75" x14ac:dyDescent="0.35">
      <c r="B16" s="26">
        <v>0.47299999999999998</v>
      </c>
      <c r="C16" s="5" t="s">
        <v>86</v>
      </c>
      <c r="E16" s="39"/>
      <c r="F16" s="13" t="s">
        <v>65</v>
      </c>
    </row>
    <row r="17" spans="2:6" ht="19.5" x14ac:dyDescent="0.4">
      <c r="B17" s="26">
        <v>0.48499999999999999</v>
      </c>
      <c r="C17" s="5" t="s">
        <v>87</v>
      </c>
      <c r="E17" s="35">
        <f>((((((((1-($B$5-$B$6)*0.01)*56)*$E$6))/2000)*$B$13)*0.845)*$B$16)*(0.35)</f>
        <v>0.33054828806999992</v>
      </c>
      <c r="F17" s="5" t="s">
        <v>130</v>
      </c>
    </row>
    <row r="18" spans="2:6" ht="18.75" x14ac:dyDescent="0.35">
      <c r="B18" s="26">
        <v>0.54600000000000004</v>
      </c>
      <c r="C18" s="5" t="s">
        <v>88</v>
      </c>
      <c r="E18" s="35">
        <f>((((((((1-($B$5-$B$6)*0.01)*56)*$E$6))/2000)*$B$14)*0.845)*$B$17)*(0.35)</f>
        <v>0.12076968994999998</v>
      </c>
      <c r="F18" s="5" t="s">
        <v>131</v>
      </c>
    </row>
    <row r="19" spans="2:6" ht="18.75" x14ac:dyDescent="0.35">
      <c r="B19" s="24">
        <v>35</v>
      </c>
      <c r="C19" s="5" t="s">
        <v>152</v>
      </c>
      <c r="E19" s="35">
        <f>((((((((1-($B$5-$B$6)*0.01)*56)*$E$6))/2000)*$B$15)*0.845)*$B$18)*(0.35)</f>
        <v>0.60304519275000001</v>
      </c>
      <c r="F19" s="5" t="s">
        <v>132</v>
      </c>
    </row>
    <row r="20" spans="2:6" ht="19.5" thickBot="1" x14ac:dyDescent="0.4">
      <c r="B20" s="27">
        <v>95</v>
      </c>
      <c r="C20" s="6" t="s">
        <v>90</v>
      </c>
      <c r="E20" s="36">
        <f>SUM(E17:E19)</f>
        <v>1.0543631707699999</v>
      </c>
      <c r="F20" s="12" t="s">
        <v>21</v>
      </c>
    </row>
    <row r="21" spans="2:6" ht="19.5" thickTop="1" x14ac:dyDescent="0.35">
      <c r="B21" s="75" t="s">
        <v>77</v>
      </c>
      <c r="C21" s="8"/>
      <c r="E21" s="37">
        <f>E15+E20</f>
        <v>32.74072680713364</v>
      </c>
      <c r="F21" s="15" t="s">
        <v>133</v>
      </c>
    </row>
    <row r="22" spans="2:6" x14ac:dyDescent="0.35">
      <c r="B22" s="50" t="s">
        <v>76</v>
      </c>
      <c r="C22" s="8"/>
      <c r="E22" s="39"/>
      <c r="F22" s="15" t="s">
        <v>37</v>
      </c>
    </row>
    <row r="23" spans="2:6" x14ac:dyDescent="0.35">
      <c r="B23" s="50" t="s">
        <v>10</v>
      </c>
      <c r="C23" s="8"/>
      <c r="E23" s="40">
        <f>B19/35</f>
        <v>1</v>
      </c>
      <c r="F23" s="5" t="s">
        <v>23</v>
      </c>
    </row>
    <row r="24" spans="2:6" ht="19.5" thickBot="1" x14ac:dyDescent="0.4">
      <c r="B24" s="50" t="s">
        <v>155</v>
      </c>
      <c r="E24" s="41">
        <f>E23*E21*(B20*0.01)</f>
        <v>31.10369046677696</v>
      </c>
      <c r="F24" s="19" t="s">
        <v>134</v>
      </c>
    </row>
    <row r="25" spans="2:6" ht="18" thickTop="1" x14ac:dyDescent="0.35">
      <c r="B25" s="50" t="s">
        <v>156</v>
      </c>
      <c r="E25" s="50" t="s">
        <v>74</v>
      </c>
      <c r="F25" s="8"/>
    </row>
    <row r="26" spans="2:6" x14ac:dyDescent="0.35">
      <c r="B26" s="50" t="s">
        <v>104</v>
      </c>
      <c r="E26" s="51" t="s">
        <v>75</v>
      </c>
    </row>
    <row r="27" spans="2:6" x14ac:dyDescent="0.35">
      <c r="B27" s="50" t="s">
        <v>107</v>
      </c>
      <c r="E27" s="52" t="s">
        <v>71</v>
      </c>
    </row>
    <row r="28" spans="2:6" x14ac:dyDescent="0.35">
      <c r="B28" s="50" t="s">
        <v>153</v>
      </c>
      <c r="E28" s="52" t="s">
        <v>125</v>
      </c>
    </row>
    <row r="29" spans="2:6" x14ac:dyDescent="0.35">
      <c r="B29" s="50" t="s">
        <v>157</v>
      </c>
      <c r="E29" s="52" t="s">
        <v>128</v>
      </c>
    </row>
    <row r="30" spans="2:6" x14ac:dyDescent="0.35">
      <c r="B30" s="50" t="s">
        <v>123</v>
      </c>
      <c r="E30" s="52" t="s">
        <v>146</v>
      </c>
    </row>
    <row r="31" spans="2:6" x14ac:dyDescent="0.35">
      <c r="B31" s="50" t="s">
        <v>154</v>
      </c>
      <c r="E31" s="74"/>
      <c r="F31" s="29"/>
    </row>
    <row r="32" spans="2:6" x14ac:dyDescent="0.35">
      <c r="B32" s="50" t="s">
        <v>84</v>
      </c>
      <c r="E32" s="74"/>
      <c r="F32" s="29"/>
    </row>
    <row r="33" spans="2:6" x14ac:dyDescent="0.35">
      <c r="B33" s="50" t="s">
        <v>85</v>
      </c>
      <c r="E33" s="29"/>
      <c r="F33" s="29"/>
    </row>
    <row r="34" spans="2:6" x14ac:dyDescent="0.35">
      <c r="B34" s="50" t="s">
        <v>91</v>
      </c>
      <c r="E34" s="74"/>
    </row>
    <row r="35" spans="2:6" x14ac:dyDescent="0.35">
      <c r="B35" s="50" t="s">
        <v>35</v>
      </c>
      <c r="E35" s="74"/>
    </row>
    <row r="36" spans="2:6" x14ac:dyDescent="0.35">
      <c r="B36" s="50" t="s">
        <v>36</v>
      </c>
      <c r="E36" s="74"/>
    </row>
    <row r="37" spans="2:6" x14ac:dyDescent="0.35">
      <c r="B37" s="50"/>
      <c r="E37" s="74"/>
    </row>
    <row r="38" spans="2:6" x14ac:dyDescent="0.35">
      <c r="B38"/>
    </row>
    <row r="43" spans="2:6" x14ac:dyDescent="0.35">
      <c r="E43"/>
    </row>
    <row r="44" spans="2:6" x14ac:dyDescent="0.35">
      <c r="E44"/>
    </row>
    <row r="46" spans="2:6" x14ac:dyDescent="0.35">
      <c r="E46"/>
    </row>
  </sheetData>
  <sheetProtection password="CAA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workbookViewId="0"/>
  </sheetViews>
  <sheetFormatPr defaultRowHeight="17.25" x14ac:dyDescent="0.35"/>
  <cols>
    <col min="1" max="1" width="5" customWidth="1"/>
    <col min="2" max="2" width="22.125" customWidth="1"/>
    <col min="3" max="5" width="10.625" customWidth="1"/>
    <col min="9" max="9" width="9" style="2" customWidth="1"/>
    <col min="11" max="11" width="9" customWidth="1"/>
  </cols>
  <sheetData>
    <row r="1" spans="1:14" ht="24.75" x14ac:dyDescent="0.5">
      <c r="A1" s="22"/>
    </row>
    <row r="2" spans="1:14" ht="18" thickBot="1" x14ac:dyDescent="0.4">
      <c r="B2" s="89" t="s">
        <v>192</v>
      </c>
    </row>
    <row r="3" spans="1:14" ht="18" thickTop="1" x14ac:dyDescent="0.35">
      <c r="B3" s="54"/>
      <c r="C3" s="66"/>
      <c r="D3" s="55" t="s">
        <v>50</v>
      </c>
      <c r="E3" s="56"/>
      <c r="K3" s="48"/>
    </row>
    <row r="4" spans="1:14" ht="19.5" x14ac:dyDescent="0.4">
      <c r="B4" s="61" t="s">
        <v>49</v>
      </c>
      <c r="C4" s="67" t="s">
        <v>116</v>
      </c>
      <c r="D4" s="62" t="s">
        <v>39</v>
      </c>
      <c r="E4" s="63" t="s">
        <v>40</v>
      </c>
      <c r="K4" s="48"/>
    </row>
    <row r="5" spans="1:14" ht="18.75" x14ac:dyDescent="0.35">
      <c r="B5" s="57" t="s">
        <v>51</v>
      </c>
      <c r="C5" s="68">
        <v>16</v>
      </c>
      <c r="D5" s="68">
        <v>6</v>
      </c>
      <c r="E5" s="58">
        <v>25</v>
      </c>
      <c r="F5" s="31"/>
      <c r="G5" s="31"/>
      <c r="I5" s="1"/>
      <c r="K5" s="2"/>
    </row>
    <row r="6" spans="1:14" ht="18.75" x14ac:dyDescent="0.35">
      <c r="B6" s="57" t="s">
        <v>67</v>
      </c>
      <c r="C6" s="69"/>
      <c r="D6" s="69">
        <v>7</v>
      </c>
      <c r="E6" s="58">
        <v>30</v>
      </c>
      <c r="F6" s="31"/>
      <c r="G6" s="31"/>
      <c r="I6" s="1"/>
      <c r="K6" s="2"/>
    </row>
    <row r="7" spans="1:14" ht="18.75" x14ac:dyDescent="0.35">
      <c r="B7" s="57" t="s">
        <v>66</v>
      </c>
      <c r="C7" s="69">
        <v>20</v>
      </c>
      <c r="D7" s="69">
        <v>7</v>
      </c>
      <c r="E7" s="58">
        <v>33</v>
      </c>
      <c r="F7" s="31"/>
      <c r="G7" s="31"/>
      <c r="I7" s="1"/>
      <c r="K7" s="2"/>
    </row>
    <row r="8" spans="1:14" ht="18.75" x14ac:dyDescent="0.35">
      <c r="B8" s="57" t="s">
        <v>52</v>
      </c>
      <c r="C8" s="69">
        <v>15</v>
      </c>
      <c r="D8" s="69">
        <v>5.9</v>
      </c>
      <c r="E8" s="58">
        <v>25</v>
      </c>
      <c r="F8" s="31"/>
      <c r="G8" s="31"/>
      <c r="I8" s="1"/>
      <c r="K8" s="2"/>
    </row>
    <row r="9" spans="1:14" ht="18.75" x14ac:dyDescent="0.35">
      <c r="B9" s="57" t="s">
        <v>53</v>
      </c>
      <c r="C9" s="69"/>
      <c r="D9" s="69">
        <v>4.5</v>
      </c>
      <c r="E9" s="58">
        <v>25</v>
      </c>
      <c r="F9" s="31"/>
      <c r="G9" s="31"/>
      <c r="I9" s="1"/>
      <c r="K9" s="2"/>
    </row>
    <row r="10" spans="1:14" ht="18.75" x14ac:dyDescent="0.35">
      <c r="B10" s="64" t="s">
        <v>54</v>
      </c>
      <c r="C10" s="70">
        <f>22*0.85</f>
        <v>18.7</v>
      </c>
      <c r="D10" s="70">
        <f>8.2*0.85</f>
        <v>6.9699999999999989</v>
      </c>
      <c r="E10" s="65">
        <f>32*0.85</f>
        <v>27.2</v>
      </c>
      <c r="F10" s="31"/>
      <c r="G10" s="31"/>
      <c r="I10" s="1"/>
      <c r="K10" s="2"/>
    </row>
    <row r="11" spans="1:14" ht="18" thickBot="1" x14ac:dyDescent="0.4">
      <c r="B11" s="59" t="s">
        <v>38</v>
      </c>
      <c r="C11" s="71">
        <f>AVERAGE(C5:C10)</f>
        <v>17.425000000000001</v>
      </c>
      <c r="D11" s="71">
        <f>AVERAGE(D5:D10)</f>
        <v>6.2283333333333326</v>
      </c>
      <c r="E11" s="60">
        <f>AVERAGE(E5:E10)</f>
        <v>27.533333333333331</v>
      </c>
      <c r="F11" s="31"/>
      <c r="G11" s="31"/>
      <c r="I11" s="31"/>
      <c r="K11" s="2"/>
    </row>
    <row r="12" spans="1:14" ht="18" thickTop="1" x14ac:dyDescent="0.35">
      <c r="B12" s="72" t="s">
        <v>117</v>
      </c>
      <c r="C12" s="44"/>
      <c r="D12" s="44"/>
      <c r="E12" s="44"/>
      <c r="K12" s="2"/>
    </row>
    <row r="13" spans="1:14" x14ac:dyDescent="0.35">
      <c r="B13" s="72" t="s">
        <v>188</v>
      </c>
      <c r="C13" s="44"/>
      <c r="D13" s="44"/>
      <c r="E13" s="44"/>
      <c r="K13" s="2"/>
    </row>
    <row r="14" spans="1:14" x14ac:dyDescent="0.35">
      <c r="B14" s="32"/>
      <c r="C14" s="44"/>
      <c r="D14" s="44"/>
      <c r="E14" s="44"/>
      <c r="K14" s="2"/>
    </row>
    <row r="15" spans="1:14" s="72" customFormat="1" ht="16.5" x14ac:dyDescent="0.3">
      <c r="B15" s="72" t="s">
        <v>68</v>
      </c>
      <c r="I15" s="73"/>
    </row>
    <row r="16" spans="1:14" s="72" customFormat="1" ht="15" x14ac:dyDescent="0.3">
      <c r="B16" s="72" t="s">
        <v>60</v>
      </c>
      <c r="I16" s="73"/>
      <c r="M16" s="90"/>
      <c r="N16" s="90"/>
    </row>
    <row r="17" spans="2:9" s="72" customFormat="1" ht="3.95" customHeight="1" x14ac:dyDescent="0.3">
      <c r="I17" s="73"/>
    </row>
    <row r="18" spans="2:9" s="72" customFormat="1" ht="16.5" x14ac:dyDescent="0.3">
      <c r="B18" s="72" t="s">
        <v>69</v>
      </c>
      <c r="I18" s="73"/>
    </row>
    <row r="19" spans="2:9" s="72" customFormat="1" ht="15" x14ac:dyDescent="0.3">
      <c r="B19" s="72" t="s">
        <v>59</v>
      </c>
      <c r="I19" s="73"/>
    </row>
    <row r="20" spans="2:9" s="72" customFormat="1" ht="3.95" customHeight="1" x14ac:dyDescent="0.3">
      <c r="I20" s="73"/>
    </row>
    <row r="21" spans="2:9" s="72" customFormat="1" ht="16.5" x14ac:dyDescent="0.3">
      <c r="B21" s="72" t="s">
        <v>55</v>
      </c>
      <c r="I21" s="73"/>
    </row>
    <row r="22" spans="2:9" s="72" customFormat="1" ht="15" x14ac:dyDescent="0.3">
      <c r="B22" s="72" t="s">
        <v>61</v>
      </c>
      <c r="I22" s="73"/>
    </row>
    <row r="23" spans="2:9" s="72" customFormat="1" ht="3.95" customHeight="1" x14ac:dyDescent="0.3">
      <c r="I23" s="73"/>
    </row>
    <row r="24" spans="2:9" s="72" customFormat="1" ht="16.5" x14ac:dyDescent="0.3">
      <c r="B24" s="72" t="s">
        <v>56</v>
      </c>
      <c r="I24" s="73"/>
    </row>
    <row r="25" spans="2:9" s="72" customFormat="1" ht="15" x14ac:dyDescent="0.3">
      <c r="B25" s="72" t="s">
        <v>62</v>
      </c>
      <c r="I25" s="73"/>
    </row>
    <row r="26" spans="2:9" s="72" customFormat="1" ht="3.95" customHeight="1" x14ac:dyDescent="0.3">
      <c r="I26" s="73"/>
    </row>
    <row r="27" spans="2:9" s="72" customFormat="1" ht="16.5" x14ac:dyDescent="0.3">
      <c r="B27" s="72" t="s">
        <v>57</v>
      </c>
      <c r="I27" s="73"/>
    </row>
    <row r="28" spans="2:9" s="72" customFormat="1" ht="15" x14ac:dyDescent="0.3">
      <c r="B28" s="72" t="s">
        <v>63</v>
      </c>
      <c r="I28" s="73"/>
    </row>
    <row r="29" spans="2:9" s="72" customFormat="1" ht="3.95" customHeight="1" x14ac:dyDescent="0.3">
      <c r="I29" s="73"/>
    </row>
    <row r="30" spans="2:9" s="72" customFormat="1" ht="16.5" x14ac:dyDescent="0.3">
      <c r="B30" s="72" t="s">
        <v>58</v>
      </c>
      <c r="I30" s="73"/>
    </row>
    <row r="31" spans="2:9" s="72" customFormat="1" ht="15" x14ac:dyDescent="0.3">
      <c r="B31" s="72" t="s">
        <v>64</v>
      </c>
      <c r="I31" s="73"/>
    </row>
    <row r="33" spans="2:2" x14ac:dyDescent="0.35">
      <c r="B33" s="79" t="s">
        <v>92</v>
      </c>
    </row>
    <row r="34" spans="2:2" x14ac:dyDescent="0.35">
      <c r="B34" s="49" t="s">
        <v>93</v>
      </c>
    </row>
    <row r="35" spans="2:2" x14ac:dyDescent="0.35">
      <c r="B35" s="72" t="s">
        <v>94</v>
      </c>
    </row>
    <row r="36" spans="2:2" ht="3.95" customHeight="1" x14ac:dyDescent="0.35"/>
    <row r="37" spans="2:2" x14ac:dyDescent="0.35">
      <c r="B37" s="76" t="s">
        <v>95</v>
      </c>
    </row>
    <row r="38" spans="2:2" ht="17.25" customHeight="1" x14ac:dyDescent="0.35">
      <c r="B38" t="s">
        <v>96</v>
      </c>
    </row>
    <row r="39" spans="2:2" ht="3.95" customHeight="1" x14ac:dyDescent="0.35"/>
    <row r="40" spans="2:2" ht="17.25" customHeight="1" x14ac:dyDescent="0.35">
      <c r="B40" t="s">
        <v>189</v>
      </c>
    </row>
    <row r="41" spans="2:2" ht="17.25" customHeight="1" x14ac:dyDescent="0.35">
      <c r="B41" t="s">
        <v>190</v>
      </c>
    </row>
    <row r="42" spans="2:2" ht="17.25" customHeight="1" x14ac:dyDescent="0.35">
      <c r="B42" t="s">
        <v>191</v>
      </c>
    </row>
    <row r="43" spans="2:2" ht="3.95" customHeight="1" x14ac:dyDescent="0.35"/>
    <row r="44" spans="2:2" x14ac:dyDescent="0.35">
      <c r="B44" s="49" t="s">
        <v>97</v>
      </c>
    </row>
    <row r="45" spans="2:2" x14ac:dyDescent="0.35">
      <c r="B45" t="s">
        <v>98</v>
      </c>
    </row>
    <row r="46" spans="2:2" ht="3.95" customHeight="1" x14ac:dyDescent="0.35"/>
    <row r="47" spans="2:2" x14ac:dyDescent="0.35">
      <c r="B47" s="77" t="s">
        <v>99</v>
      </c>
    </row>
    <row r="48" spans="2:2" x14ac:dyDescent="0.35">
      <c r="B48" t="s">
        <v>101</v>
      </c>
    </row>
    <row r="49" spans="2:2" ht="3.95" customHeight="1" x14ac:dyDescent="0.35"/>
    <row r="50" spans="2:2" x14ac:dyDescent="0.35">
      <c r="B50" t="s">
        <v>100</v>
      </c>
    </row>
    <row r="51" spans="2:2" x14ac:dyDescent="0.35">
      <c r="B51" t="s">
        <v>102</v>
      </c>
    </row>
    <row r="52" spans="2:2" x14ac:dyDescent="0.35">
      <c r="B52" s="78"/>
    </row>
  </sheetData>
  <sheetProtection password="CAA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Normal-Corn Silage</vt:lpstr>
      <vt:lpstr>Drought Stressed-Model 1</vt:lpstr>
      <vt:lpstr>Drought Stressed-Model 2</vt:lpstr>
      <vt:lpstr>Corn Stover-Fertilizer Value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Thomas</dc:creator>
  <cp:lastModifiedBy>Hersch, Nichole</cp:lastModifiedBy>
  <dcterms:created xsi:type="dcterms:W3CDTF">2012-08-29T15:27:38Z</dcterms:created>
  <dcterms:modified xsi:type="dcterms:W3CDTF">2016-05-13T18:26:34Z</dcterms:modified>
</cp:coreProperties>
</file>